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ascades" sheetId="4" state="visible" r:id="rId4"/>
    <sheet xmlns:r="http://schemas.openxmlformats.org/officeDocument/2006/relationships" name="Cautious" sheetId="5" state="visible" r:id="rId5"/>
    <sheet xmlns:r="http://schemas.openxmlformats.org/officeDocument/2006/relationships" name="Base" sheetId="6" state="visible" r:id="rId6"/>
    <sheet xmlns:r="http://schemas.openxmlformats.org/officeDocument/2006/relationships" name="Upside" sheetId="7" state="visible" r:id="rId7"/>
    <sheet xmlns:r="http://schemas.openxmlformats.org/officeDocument/2006/relationships" name="Sensitivity" sheetId="8" state="visible" r:id="rId8"/>
    <sheet xmlns:r="http://schemas.openxmlformats.org/officeDocument/2006/relationships" name="Sensitivity ru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#,##0;(#,##0);&quot;-&quot;"/>
    <numFmt numFmtId="165" formatCode="#,##0.00;(#,##0.00);&quot;-&quot;"/>
    <numFmt numFmtId="166" formatCode="0.0%"/>
    <numFmt numFmtId="167" formatCode="0.0000"/>
    <numFmt numFmtId="168" formatCode="#,##0.0;(#,##0.0);&quot;-&quot;"/>
    <numFmt numFmtId="169" formatCode="0.0"/>
    <numFmt numFmtId="170" formatCode="0.0&quot;x&quot;;(0.0&quot;x&quot;);&quot;-&quot;"/>
    <numFmt numFmtId="171" formatCode="0.0%;(0.0%);&quot;-&quot;"/>
  </numFmts>
  <fonts count="13">
    <font>
      <name val="Calibri"/>
      <family val="2"/>
      <color theme="1"/>
      <sz val="11"/>
      <scheme val="minor"/>
    </font>
    <font>
      <name val="Calibri"/>
      <b val="1"/>
      <color rgb="000E8F5C"/>
      <sz val="16"/>
    </font>
    <font>
      <name val="Calibri"/>
      <i val="1"/>
      <color rgb="004A5E53"/>
      <sz val="10"/>
    </font>
    <font>
      <name val="Calibri"/>
      <b val="1"/>
      <color rgb="0013261D"/>
      <sz val="10"/>
    </font>
    <font>
      <name val="Calibri"/>
      <b val="1"/>
      <color rgb="000E8F5C"/>
      <sz val="11"/>
    </font>
    <font>
      <name val="Calibri"/>
      <color rgb="0013261D"/>
      <sz val="10"/>
    </font>
    <font>
      <name val="Calibri"/>
      <color rgb="000000FF"/>
      <sz val="10"/>
    </font>
    <font>
      <name val="Calibri"/>
      <color rgb="004A5E53"/>
      <sz val="10"/>
    </font>
    <font>
      <name val="Calibri"/>
      <b val="1"/>
      <color rgb="000E8F5C"/>
      <sz val="13"/>
    </font>
    <font>
      <name val="Calibri"/>
      <b val="1"/>
      <color rgb="000000FF"/>
      <sz val="10"/>
    </font>
    <font>
      <name val="Calibri"/>
      <color rgb="00008000"/>
      <sz val="10"/>
    </font>
    <font>
      <name val="Calibri"/>
      <b val="1"/>
      <color rgb="00008000"/>
      <sz val="10"/>
    </font>
    <font>
      <name val="Calibri"/>
      <b val="1"/>
      <color rgb="000E8F5C"/>
      <sz val="12"/>
    </font>
  </fonts>
  <fills count="5">
    <fill>
      <patternFill/>
    </fill>
    <fill>
      <patternFill patternType="gray125"/>
    </fill>
    <fill>
      <patternFill patternType="solid">
        <fgColor rgb="00DCEAE0"/>
        <bgColor rgb="00DCEAE0"/>
      </patternFill>
    </fill>
    <fill>
      <patternFill patternType="solid">
        <fgColor rgb="00FFF4C2"/>
        <bgColor rgb="00FFF4C2"/>
      </patternFill>
    </fill>
    <fill>
      <patternFill patternType="solid">
        <fgColor rgb="00F2F6F2"/>
        <bgColor rgb="00F2F6F2"/>
      </patternFill>
    </fill>
  </fills>
  <borders count="4">
    <border>
      <left/>
      <right/>
      <top/>
      <bottom/>
      <diagonal/>
    </border>
    <border>
      <bottom style="thin">
        <color rgb="000E8F5C"/>
      </bottom>
    </border>
    <border>
      <left style="thin">
        <color rgb="008FA3DA"/>
      </left>
      <right style="thin">
        <color rgb="008FA3DA"/>
      </right>
      <top style="thin">
        <color rgb="008FA3DA"/>
      </top>
      <bottom style="thin">
        <color rgb="008FA3DA"/>
      </bottom>
    </border>
    <border>
      <top style="thin">
        <color rgb="00D3DDD6"/>
      </top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5" fillId="0" borderId="0" applyAlignment="1" pivotButton="0" quotePrefix="0" xfId="0">
      <alignment vertical="center" indent="1"/>
    </xf>
    <xf numFmtId="164" fontId="5" fillId="0" borderId="0" applyAlignment="1" pivotButton="0" quotePrefix="0" xfId="0">
      <alignment horizontal="right" vertical="center"/>
    </xf>
    <xf numFmtId="164" fontId="6" fillId="0" borderId="2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165" fontId="6" fillId="3" borderId="2" applyAlignment="1" pivotButton="0" quotePrefix="0" xfId="0">
      <alignment horizontal="right" vertical="center"/>
    </xf>
    <xf numFmtId="166" fontId="6" fillId="0" borderId="2" applyAlignment="1" pivotButton="0" quotePrefix="0" xfId="0">
      <alignment horizontal="right" vertical="center"/>
    </xf>
    <xf numFmtId="166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indent="1"/>
    </xf>
    <xf numFmtId="0" fontId="5" fillId="0" borderId="0" applyAlignment="1" pivotButton="0" quotePrefix="0" xfId="0">
      <alignment vertical="center"/>
    </xf>
    <xf numFmtId="1" fontId="6" fillId="0" borderId="2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5" fontId="6" fillId="0" borderId="2" applyAlignment="1" pivotButton="0" quotePrefix="0" xfId="0">
      <alignment horizontal="right" vertical="center"/>
    </xf>
    <xf numFmtId="2" fontId="5" fillId="0" borderId="0" applyAlignment="1" pivotButton="0" quotePrefix="0" xfId="0">
      <alignment horizontal="right" vertical="center"/>
    </xf>
    <xf numFmtId="2" fontId="6" fillId="0" borderId="2" applyAlignment="1" pivotButton="0" quotePrefix="0" xfId="0">
      <alignment horizontal="right" vertical="center"/>
    </xf>
    <xf numFmtId="1" fontId="5" fillId="0" borderId="0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67" fontId="6" fillId="0" borderId="2" applyAlignment="1" pivotButton="0" quotePrefix="0" xfId="0">
      <alignment horizontal="right" vertical="center"/>
    </xf>
    <xf numFmtId="164" fontId="6" fillId="3" borderId="2" applyAlignment="1" pivotButton="0" quotePrefix="0" xfId="0">
      <alignment horizontal="right" vertical="center"/>
    </xf>
    <xf numFmtId="1" fontId="6" fillId="3" borderId="2" applyAlignment="1" pivotButton="0" quotePrefix="0" xfId="0">
      <alignment horizontal="right" vertical="center"/>
    </xf>
    <xf numFmtId="0" fontId="5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vertical="center"/>
    </xf>
    <xf numFmtId="0" fontId="7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164" fontId="11" fillId="0" borderId="0" applyAlignment="1" pivotButton="0" quotePrefix="0" xfId="0">
      <alignment horizontal="right" vertical="center"/>
    </xf>
    <xf numFmtId="164" fontId="10" fillId="0" borderId="0" applyAlignment="1" pivotButton="0" quotePrefix="0" xfId="0">
      <alignment horizontal="right" vertical="center"/>
    </xf>
    <xf numFmtId="0" fontId="3" fillId="0" borderId="3" applyAlignment="1" pivotButton="0" quotePrefix="0" xfId="0">
      <alignment vertical="center"/>
    </xf>
    <xf numFmtId="164" fontId="11" fillId="0" borderId="3" applyAlignment="1" pivotButton="0" quotePrefix="0" xfId="0">
      <alignment horizontal="right" vertical="center"/>
    </xf>
    <xf numFmtId="0" fontId="0" fillId="0" borderId="3" pivotButton="0" quotePrefix="0" xfId="0"/>
    <xf numFmtId="1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166" fontId="10" fillId="0" borderId="0" applyAlignment="1" pivotButton="0" quotePrefix="0" xfId="0">
      <alignment horizontal="right" vertical="center"/>
    </xf>
    <xf numFmtId="165" fontId="10" fillId="0" borderId="0" applyAlignment="1" pivotButton="0" quotePrefix="0" xfId="0">
      <alignment horizontal="right" vertical="center"/>
    </xf>
    <xf numFmtId="169" fontId="5" fillId="0" borderId="0" applyAlignment="1" pivotButton="0" quotePrefix="0" xfId="0">
      <alignment horizontal="right" vertical="center"/>
    </xf>
    <xf numFmtId="165" fontId="3" fillId="0" borderId="0" applyAlignment="1" pivotButton="0" quotePrefix="0" xfId="0">
      <alignment horizontal="right" vertical="center"/>
    </xf>
    <xf numFmtId="170" fontId="3" fillId="0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right" vertical="top" wrapText="1"/>
    </xf>
    <xf numFmtId="171" fontId="5" fillId="0" borderId="0" applyAlignment="1" pivotButton="0" quotePrefix="0" xfId="0">
      <alignment horizontal="right" vertical="center"/>
    </xf>
    <xf numFmtId="171" fontId="5" fillId="0" borderId="3" applyAlignment="1" pivotButton="0" quotePrefix="0" xfId="0">
      <alignment horizontal="right" vertical="center"/>
    </xf>
    <xf numFmtId="164" fontId="3" fillId="0" borderId="3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right"/>
    </xf>
    <xf numFmtId="1" fontId="7" fillId="0" borderId="0" applyAlignment="1" pivotButton="0" quotePrefix="0" xfId="0">
      <alignment horizontal="right" vertical="center"/>
    </xf>
    <xf numFmtId="164" fontId="3" fillId="4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right" vertical="center"/>
    </xf>
    <xf numFmtId="0" fontId="7" fillId="0" borderId="3" applyAlignment="1" pivotButton="0" quotePrefix="0" xfId="0">
      <alignment vertical="center"/>
    </xf>
    <xf numFmtId="164" fontId="3" fillId="4" borderId="3" applyAlignment="1" pivotButton="0" quotePrefix="0" xfId="0">
      <alignment horizontal="right" vertical="center"/>
    </xf>
    <xf numFmtId="166" fontId="5" fillId="4" borderId="0" applyAlignment="1" pivotButton="0" quotePrefix="0" xfId="0">
      <alignment horizontal="right" vertical="center"/>
    </xf>
    <xf numFmtId="168" fontId="3" fillId="4" borderId="0" applyAlignment="1" pivotButton="0" quotePrefix="0" xfId="0">
      <alignment horizontal="right" vertical="center"/>
    </xf>
    <xf numFmtId="168" fontId="5" fillId="0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1" fontId="5" fillId="4" borderId="0" applyAlignment="1" pivotButton="0" quotePrefix="0" xfId="0">
      <alignment horizontal="right" vertical="center"/>
    </xf>
    <xf numFmtId="166" fontId="9" fillId="2" borderId="2" applyAlignment="1" pivotButton="0" quotePrefix="0" xfId="0">
      <alignment horizontal="right" vertical="center"/>
    </xf>
    <xf numFmtId="166" fontId="3" fillId="2" borderId="0" applyAlignment="1" pivotButton="0" quotePrefix="0" xfId="0">
      <alignment horizontal="right" vertical="center"/>
    </xf>
    <xf numFmtId="165" fontId="6" fillId="0" borderId="2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165" fontId="6" fillId="4" borderId="2" applyAlignment="1" pivotButton="0" quotePrefix="0" xfId="0">
      <alignment vertical="center"/>
    </xf>
    <xf numFmtId="164" fontId="10" fillId="4" borderId="0" applyAlignment="1" pivotButton="0" quotePrefix="0" xfId="0">
      <alignment horizontal="right" vertical="center"/>
    </xf>
    <xf numFmtId="165" fontId="5" fillId="4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1:B45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 ht="24" customHeight="1">
      <c r="A1" s="1" t="inlineStr">
        <is>
          <t>ELA financial model: 36 months, three cases</t>
        </is>
      </c>
    </row>
    <row r="2">
      <c r="A2" s="2" t="inlineStr">
        <is>
          <t>Draft for discussion, 7 October 2026. Our own assumptions, not a forecast.</t>
        </is>
      </c>
    </row>
    <row r="5">
      <c r="A5" s="3" t="inlineStr">
        <is>
          <t>What it is</t>
        </is>
      </c>
    </row>
    <row r="6" ht="45" customHeight="1">
      <c r="A6" s="4" t="inlineStr"/>
      <c r="B6" s="5" t="inlineStr">
        <is>
          <t>A monthly model of ELA's first three years from launch (month 1 is the launch month), rebuilt after a reviewer called the July plan unrealistic. It runs three cases, Cautious, Base and Upside, through the same engine: paid installs become members, members pay through the App Store or their employer, and the costs of acquiring, serving and running ELA come off.</t>
        </is>
      </c>
    </row>
    <row r="7" ht="15" customHeight="1">
      <c r="A7" s="4" t="inlineStr"/>
      <c r="B7" s="5" t="inlineStr">
        <is>
          <t>It replaces the year-one model of 2 October 2026, which reproduced the July plan's 100,000, 300,000 and 500,000 member cases.</t>
        </is>
      </c>
    </row>
    <row r="9">
      <c r="A9" s="3" t="inlineStr">
        <is>
          <t>How to use it</t>
        </is>
      </c>
    </row>
    <row r="10" ht="30" customHeight="1">
      <c r="A10" s="4" t="inlineStr"/>
      <c r="B10" s="5" t="inlineStr">
        <is>
          <t>Change any blue cell on the Assumptions sheet. Each case reads its own column; every other number is a formula. Blue text is an input, black a formula, green a link from another sheet. A yellow fill marks a placeholder or a figure still to confirm.</t>
        </is>
      </c>
    </row>
    <row r="12">
      <c r="A12" s="3" t="inlineStr">
        <is>
          <t>Sheets</t>
        </is>
      </c>
    </row>
    <row r="13" ht="15" customHeight="1">
      <c r="A13" s="4" t="inlineStr">
        <is>
          <t>Assumptions</t>
        </is>
      </c>
      <c r="B13" s="5" t="inlineStr">
        <is>
          <t>Every input, by case, with its source.</t>
        </is>
      </c>
    </row>
    <row r="14" ht="30" customHeight="1">
      <c r="A14" s="4" t="inlineStr">
        <is>
          <t>Summary</t>
        </is>
      </c>
      <c r="B14" s="5" t="inlineStr">
        <is>
          <t>The three cases side by side for years 1 to 3: members, profit and loss, cash, the Apple threshold check, unit economics, and the earlier plans for reference.</t>
        </is>
      </c>
    </row>
    <row r="15" ht="15" customHeight="1">
      <c r="A15" s="4" t="inlineStr">
        <is>
          <t>Cascades</t>
        </is>
      </c>
      <c r="B15" s="5" t="inlineStr">
        <is>
          <t>One member's year from price to contribution, by plan; and the Base case's year 1 from gross bookings to result.</t>
        </is>
      </c>
    </row>
    <row r="16" ht="15" customHeight="1">
      <c r="A16" s="4" t="inlineStr">
        <is>
          <t>Cautious, Base, Upside</t>
        </is>
      </c>
      <c r="B16" s="5" t="inlineStr">
        <is>
          <t>The monthly engines, one per case: acquisition, members, revenue, direct costs, fixed costs, contingency, result and cash.</t>
        </is>
      </c>
    </row>
    <row r="17" ht="15" customHeight="1">
      <c r="A17" s="4" t="inlineStr">
        <is>
          <t>Sensitivity</t>
        </is>
      </c>
      <c r="B17" s="5" t="inlineStr">
        <is>
          <t>Cost per install against conversion: members at the end of year 1 and the lowest cash balance.</t>
        </is>
      </c>
    </row>
    <row r="18" ht="15" customHeight="1">
      <c r="A18" s="4" t="inlineStr">
        <is>
          <t>Sensitivity runs</t>
        </is>
      </c>
      <c r="B18" s="5" t="inlineStr">
        <is>
          <t>The twelve engine runs behind the sensitivity grid.</t>
        </is>
      </c>
    </row>
    <row r="20">
      <c r="A20" s="3" t="inlineStr">
        <is>
          <t>Cost per install</t>
        </is>
      </c>
    </row>
    <row r="21" ht="15" customHeight="1">
      <c r="A21" s="4" t="inlineStr"/>
      <c r="B21" s="6" t="inlineStr">
        <is>
          <t>Cost per install is ad spend per download.</t>
        </is>
      </c>
    </row>
    <row r="22" ht="15" customHeight="1">
      <c r="A22" s="4" t="inlineStr"/>
      <c r="B22" s="6" t="inlineStr">
        <is>
          <t>The cost per paying member is the cost per install divided by the conversion rate, then reduced by organic members.</t>
        </is>
      </c>
    </row>
    <row r="23" ht="30" customHeight="1">
      <c r="A23" s="4" t="inlineStr"/>
      <c r="B23" s="5" t="inlineStr">
        <is>
          <t>It is the biggest unknown in the model: Stevan has no market figure yet. The Sensitivity sheet shows what happens from AED 10 to AED 35.</t>
        </is>
      </c>
    </row>
    <row r="25">
      <c r="A25" s="3" t="inlineStr">
        <is>
          <t>How the model works</t>
        </is>
      </c>
    </row>
    <row r="26" ht="30" customHeight="1">
      <c r="A26" s="4" t="inlineStr">
        <is>
          <t>Acquisition</t>
        </is>
      </c>
      <c r="B26" s="5" t="inlineStr">
        <is>
          <t>Each month: performance spend / cost per install = installs; x conversion = paid members; plus organic, PR and creator members as a share of paid members. New members split 40% annual, 45% monthly, 15% weekly.</t>
        </is>
      </c>
    </row>
    <row r="27" ht="45" customHeight="1">
      <c r="A27" s="4" t="inlineStr">
        <is>
          <t>Members</t>
        </is>
      </c>
      <c r="B27" s="5" t="inlineStr">
        <is>
          <t>Weekly and monthly payers churn each month at their own rate. Annual members are modelled by cohort, not spread as a monthly churn: each month's annual joiners pay once, and a share of them renew and pay again 12 months later. Company seats work the same way, from their first month of sales, with 85% renewing.</t>
        </is>
      </c>
    </row>
    <row r="28" ht="30" customHeight="1">
      <c r="A28" s="4" t="inlineStr">
        <is>
          <t>Revenue</t>
        </is>
      </c>
      <c r="B28" s="5" t="inlineStr">
        <is>
          <t>Counted when billed (a cash view): annual plans and seats in full when paid. Prices include 5% VAT, which is taken off first; Apple's commission comes off App Store sales; company seats skip Apple. Apple's payout delay of about a month is ignored.</t>
        </is>
      </c>
    </row>
    <row r="29" ht="45" customHeight="1">
      <c r="A29" s="4" t="inlineStr">
        <is>
          <t>Apple</t>
        </is>
      </c>
      <c r="B29" s="5" t="inlineStr">
        <is>
          <t>Year 1: 15% in Cautious and Base (the Small Business Program, while App Store proceeds stay under USD 1M a year) and 30% in Upside. The Summary checks proceeds against USD 1M per case and year. With the switch on (default), a case that passes USD 1M in year 1 pays 30% from the next month. Years 2 and 3: a blended 20% / 20% / 25%.</t>
        </is>
      </c>
    </row>
    <row r="30" ht="30" customHeight="1">
      <c r="A30" s="4" t="inlineStr">
        <is>
          <t>Insurance</t>
        </is>
      </c>
      <c r="B30" s="5" t="inlineStr">
        <is>
          <t>From its launch month, a share of all active members take the AED 3,000 add-on, and ELA earns 10% of the premium, counted monthly.</t>
        </is>
      </c>
    </row>
    <row r="31" ht="30" customHeight="1">
      <c r="A31" s="4" t="inlineStr">
        <is>
          <t>Legal referral</t>
        </is>
      </c>
      <c r="B31" s="5" t="inlineStr">
        <is>
          <t>Switched on in all cases: assumed allowed until Jon confirms otherwise (UAE Federal Decree-Law 34 of 2022, Art. 101). Dispatches x 60% retained x AED 25,000 average fees x 10%. Set the switch to 0 to remove it.</t>
        </is>
      </c>
    </row>
    <row r="32" ht="45" customHeight="1">
      <c r="A32" s="4" t="inlineStr">
        <is>
          <t>Law-firm panel</t>
        </is>
      </c>
      <c r="B32" s="5" t="inlineStr">
        <is>
          <t>ELA launches with a panel of 3 to 5 firms (4 in the model). Firms get free access for 24 months and ELA sends them cases; from month 25 each pays a panel membership fee (AED 5,000 a month, a placeholder). ELA pays the firms nothing: no attendance fee and no retainer.</t>
        </is>
      </c>
    </row>
    <row r="33" ht="60" customHeight="1">
      <c r="A33" s="4" t="inlineStr">
        <is>
          <t>24/7 desk</t>
        </is>
      </c>
      <c r="B33" s="5" t="inlineStr">
        <is>
          <t>Stage 1, an on-call desk, AED 15,000 a month while active members are under 10,000: one daytime operator plus a paid night and weekend on-call rota or answering service, alerted by the console. Stage 2 from 10,000 active members: staffed seats at AED 30,000 each a month (about five agents per seat, to be quoted), one seat from 10,000 members and one more for every further 30,000.</t>
        </is>
      </c>
    </row>
    <row r="34" ht="15" customHeight="1">
      <c r="A34" s="4" t="inlineStr">
        <is>
          <t>Contingency</t>
        </is>
      </c>
      <c r="B34" s="5" t="inlineStr">
        <is>
          <t>15% on every operating cost, direct costs included.</t>
        </is>
      </c>
    </row>
    <row r="35" ht="30" customHeight="1">
      <c r="A35" s="4" t="inlineStr">
        <is>
          <t>Cash</t>
        </is>
      </c>
      <c r="B35" s="5" t="inlineStr">
        <is>
          <t>Opening cash 0; the AED 7M raise arrives in month 1; cash is the running total of the monthly result. Corporate tax, VAT timing and working capital are left out.</t>
        </is>
      </c>
    </row>
    <row r="36" ht="15" customHeight="1">
      <c r="A36" s="4" t="inlineStr">
        <is>
          <t>Members</t>
        </is>
      </c>
      <c r="B36" s="5" t="inlineStr">
        <is>
          <t>Members are fractional in the engine (they are averages); the summary rounds them.</t>
        </is>
      </c>
    </row>
    <row r="38">
      <c r="A38" s="3" t="inlineStr">
        <is>
          <t>Sources</t>
        </is>
      </c>
    </row>
    <row r="39" ht="30" customHeight="1">
      <c r="A39" s="4" t="inlineStr">
        <is>
          <t>Stevan's brief</t>
        </is>
      </c>
      <c r="B39" s="5" t="inlineStr">
        <is>
          <t>Stevan Litobac, COO, 7 October 2026: every acquisition, churn, desk, panel and direct-cost input, the delivery-team budget, and the decision that ELA pays law firms nothing.</t>
        </is>
      </c>
    </row>
    <row r="40" ht="30" customHeight="1">
      <c r="A40" s="4" t="inlineStr">
        <is>
          <t>July plan</t>
        </is>
      </c>
      <c r="B40" s="5" t="inlineStr">
        <is>
          <t>Jon's business plan v3, 31 July 2026: the AED 7M raise, the administration lines, Helios AI, equipment, the 10% referral rate. Reference only: 300,000 members, AED 4.62M costs and AED 241.38M profit in year 1.</t>
        </is>
      </c>
    </row>
    <row r="41" ht="15" customHeight="1">
      <c r="A41" s="4" t="inlineStr">
        <is>
          <t>Jon's notes</t>
        </is>
      </c>
      <c r="B41" s="5" t="inlineStr">
        <is>
          <t>Jon's notes of 28 July 2026: 7,000, 20,000 and 45,000 members in year 1. Reference only.</t>
        </is>
      </c>
    </row>
    <row r="42" ht="15" customHeight="1">
      <c r="A42" s="4" t="inlineStr">
        <is>
          <t>Prices</t>
        </is>
      </c>
      <c r="B42" s="5" t="inlineStr">
        <is>
          <t>App Store prices from 22 August 2026: AED 24.99 a week, 79.99 a month, 749.99 a year, VAT included.</t>
        </is>
      </c>
    </row>
    <row r="43" ht="15" customHeight="1">
      <c r="A43" s="4" t="inlineStr">
        <is>
          <t>Apple</t>
        </is>
      </c>
      <c r="B43" s="5" t="inlineStr">
        <is>
          <t>developer.apple.com (Subscriptions; Small Business Program), checked 1 October 2026.</t>
        </is>
      </c>
    </row>
    <row r="44" ht="30" customHeight="1">
      <c r="A44" s="4" t="inlineStr">
        <is>
          <t>Insurance</t>
        </is>
      </c>
      <c r="B44" s="5" t="inlineStr">
        <is>
          <t>Premium AED 3,000 per adult a year (set 12-14 August 2026); ELA's 10% from Jon's 9 September teaser. Agreed in principle with Howden and AIG; terms to confirm.</t>
        </is>
      </c>
    </row>
    <row r="45" ht="45" customHeight="1">
      <c r="A45" s="4" t="inlineStr">
        <is>
          <t>Reviewer</t>
        </is>
      </c>
      <c r="B45" s="5" t="inlineStr">
        <is>
          <t>The reviewer asked for a clearer cascade, contingency and marketing, and for development at about double the at-cost figure. The reviewer's own base and cautious projection is not in this model; it can be added as a fourth column on the Assumptions sheet.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F91"/>
  <sheetViews>
    <sheetView showGridLines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3" customWidth="1" min="2" max="2"/>
    <col width="13" customWidth="1" min="3" max="3"/>
    <col width="13" customWidth="1" min="4" max="4"/>
    <col width="20" customWidth="1" min="5" max="5"/>
    <col width="100" customWidth="1" min="6" max="6"/>
  </cols>
  <sheetData>
    <row r="1" ht="24" customHeight="1">
      <c r="A1" s="1" t="inlineStr">
        <is>
          <t>Assumptions</t>
        </is>
      </c>
    </row>
    <row r="2">
      <c r="A2" s="2" t="inlineStr">
        <is>
          <t>Every input in the model, with its source. Change a blue cell and every other sheet updates. Each case reads its own column.</t>
        </is>
      </c>
    </row>
    <row r="3">
      <c r="A3" s="2" t="inlineStr">
        <is>
          <t>Blue text: input. Black text: formula. Green text: link from another sheet. Yellow fill: placeholder or "to confirm". Where a row has one value for all cases, Cautious and Upside follow Base (black); type over them to vary a case.</t>
        </is>
      </c>
    </row>
    <row r="4">
      <c r="A4" s="7" t="inlineStr">
        <is>
          <t>Input</t>
        </is>
      </c>
      <c r="B4" s="8" t="inlineStr">
        <is>
          <t>Cautious</t>
        </is>
      </c>
      <c r="C4" s="8" t="inlineStr">
        <is>
          <t>Base</t>
        </is>
      </c>
      <c r="D4" s="8" t="inlineStr">
        <is>
          <t>Upside</t>
        </is>
      </c>
      <c r="E4" s="7" t="inlineStr">
        <is>
          <t>Unit</t>
        </is>
      </c>
      <c r="F4" s="7" t="inlineStr">
        <is>
          <t>Source or note</t>
        </is>
      </c>
    </row>
    <row r="6" ht="18" customHeight="1">
      <c r="A6" s="9" t="inlineStr">
        <is>
          <t>Funding</t>
        </is>
      </c>
      <c r="B6" s="10" t="n"/>
      <c r="C6" s="10" t="n"/>
      <c r="D6" s="10" t="n"/>
      <c r="E6" s="10" t="n"/>
      <c r="F6" s="10" t="n"/>
    </row>
    <row r="7">
      <c r="A7" s="11" t="inlineStr">
        <is>
          <t>Raise, received in month 1</t>
        </is>
      </c>
      <c r="B7" s="12">
        <f>$C7</f>
        <v>7000000</v>
      </c>
      <c r="C7" s="13" t="n">
        <v>7000000</v>
      </c>
      <c r="D7" s="12">
        <f>$C7</f>
        <v>7000000</v>
      </c>
      <c r="E7" s="14" t="inlineStr">
        <is>
          <t>AED</t>
        </is>
      </c>
      <c r="F7" s="14" t="inlineStr">
        <is>
          <t>Jon's business plan v3, 31 July 2026: AED 7M (about USD 1.9M). Stevan's brief, 7 October 2026: received in month 1.</t>
        </is>
      </c>
    </row>
    <row r="8">
      <c r="A8" s="11" t="inlineStr">
        <is>
          <t>Opening cash</t>
        </is>
      </c>
      <c r="B8" s="12">
        <f>$C8</f>
        <v>0</v>
      </c>
      <c r="C8" s="13" t="n">
        <v>0</v>
      </c>
      <c r="D8" s="12">
        <f>$C8</f>
        <v>0</v>
      </c>
      <c r="E8" s="14" t="inlineStr">
        <is>
          <t>AED</t>
        </is>
      </c>
      <c r="F8" s="14" t="inlineStr">
        <is>
          <t>Stevan, brief of 7 October 2026.</t>
        </is>
      </c>
    </row>
    <row r="10" ht="18" customHeight="1">
      <c r="A10" s="9" t="inlineStr">
        <is>
          <t>Acquisition cascade</t>
        </is>
      </c>
      <c r="B10" s="10" t="n"/>
      <c r="C10" s="10" t="n"/>
      <c r="D10" s="10" t="n"/>
      <c r="E10" s="10" t="n"/>
      <c r="F10" s="10" t="n"/>
    </row>
    <row r="11">
      <c r="A11" s="11" t="inlineStr">
        <is>
          <t>Performance marketing spend, year 1</t>
        </is>
      </c>
      <c r="B11" s="12">
        <f>$C11</f>
        <v>150000</v>
      </c>
      <c r="C11" s="13" t="n">
        <v>150000</v>
      </c>
      <c r="D11" s="12">
        <f>$C11</f>
        <v>150000</v>
      </c>
      <c r="E11" s="14" t="inlineStr">
        <is>
          <t>AED a month</t>
        </is>
      </c>
      <c r="F11" s="14" t="inlineStr">
        <is>
          <t>Stevan, brief of 7 October 2026. The same in all cases: the cases differ in what the money buys.</t>
        </is>
      </c>
    </row>
    <row r="12">
      <c r="A12" s="11" t="inlineStr">
        <is>
          <t>Performance marketing spend, year 2</t>
        </is>
      </c>
      <c r="B12" s="12">
        <f>$C12</f>
        <v>200000</v>
      </c>
      <c r="C12" s="13" t="n">
        <v>200000</v>
      </c>
      <c r="D12" s="12">
        <f>$C12</f>
        <v>200000</v>
      </c>
      <c r="E12" s="14" t="inlineStr">
        <is>
          <t>AED a month</t>
        </is>
      </c>
      <c r="F12" s="14" t="inlineStr">
        <is>
          <t>Stevan, brief of 7 October 2026.</t>
        </is>
      </c>
    </row>
    <row r="13">
      <c r="A13" s="11" t="inlineStr">
        <is>
          <t>Performance marketing spend, year 3</t>
        </is>
      </c>
      <c r="B13" s="12">
        <f>$C13</f>
        <v>250000</v>
      </c>
      <c r="C13" s="13" t="n">
        <v>250000</v>
      </c>
      <c r="D13" s="12">
        <f>$C13</f>
        <v>250000</v>
      </c>
      <c r="E13" s="14" t="inlineStr">
        <is>
          <t>AED a month</t>
        </is>
      </c>
      <c r="F13" s="14" t="inlineStr">
        <is>
          <t>Stevan, brief of 7 October 2026.</t>
        </is>
      </c>
    </row>
    <row r="14">
      <c r="A14" s="11" t="inlineStr">
        <is>
          <t>Cost per install</t>
        </is>
      </c>
      <c r="B14" s="15" t="n">
        <v>25</v>
      </c>
      <c r="C14" s="15" t="n">
        <v>15</v>
      </c>
      <c r="D14" s="15" t="n">
        <v>10</v>
      </c>
      <c r="E14" s="14" t="inlineStr">
        <is>
          <t>AED</t>
        </is>
      </c>
      <c r="F14" s="14" t="inlineStr">
        <is>
          <t>Stevan, brief of 7 October 2026. To confirm: no market figure yet, and the biggest unknown in the model. See the Sensitivity sheet.</t>
        </is>
      </c>
    </row>
    <row r="15">
      <c r="A15" s="11" t="inlineStr">
        <is>
          <t>Install-to-paid conversion</t>
        </is>
      </c>
      <c r="B15" s="16" t="n">
        <v>0.03</v>
      </c>
      <c r="C15" s="16" t="n">
        <v>0.05</v>
      </c>
      <c r="D15" s="16" t="n">
        <v>0.08</v>
      </c>
      <c r="E15" s="14" t="inlineStr">
        <is>
          <t>of installs</t>
        </is>
      </c>
      <c r="F15" s="14" t="inlineStr">
        <is>
          <t>Stevan, brief of 7 October 2026.</t>
        </is>
      </c>
    </row>
    <row r="16">
      <c r="A16" s="11" t="inlineStr">
        <is>
          <t>Organic, PR and creator members</t>
        </is>
      </c>
      <c r="B16" s="16" t="n">
        <v>0.3</v>
      </c>
      <c r="C16" s="16" t="n">
        <v>0.6</v>
      </c>
      <c r="D16" s="16" t="n">
        <v>1</v>
      </c>
      <c r="E16" s="14" t="inlineStr">
        <is>
          <t>of paid members</t>
        </is>
      </c>
      <c r="F16" s="14" t="inlineStr">
        <is>
          <t>Stevan, brief of 7 October 2026. Members who join without a paid install, as a share of those who do.</t>
        </is>
      </c>
    </row>
    <row r="17">
      <c r="A17" s="11" t="inlineStr">
        <is>
          <t>New members on the annual plan</t>
        </is>
      </c>
      <c r="B17" s="17">
        <f>$C17</f>
        <v>0.4</v>
      </c>
      <c r="C17" s="16" t="n">
        <v>0.4</v>
      </c>
      <c r="D17" s="17">
        <f>$C17</f>
        <v>0.4</v>
      </c>
      <c r="E17" s="14" t="inlineStr">
        <is>
          <t>of new members</t>
        </is>
      </c>
      <c r="F17" s="14" t="inlineStr">
        <is>
          <t>Stevan, brief of 7 October 2026.</t>
        </is>
      </c>
    </row>
    <row r="18">
      <c r="A18" s="11" t="inlineStr">
        <is>
          <t>New members on the monthly plan</t>
        </is>
      </c>
      <c r="B18" s="17">
        <f>$C18</f>
        <v>0.45</v>
      </c>
      <c r="C18" s="16" t="n">
        <v>0.45</v>
      </c>
      <c r="D18" s="17">
        <f>$C18</f>
        <v>0.45</v>
      </c>
      <c r="E18" s="14" t="inlineStr">
        <is>
          <t>of new members</t>
        </is>
      </c>
      <c r="F18" s="14" t="inlineStr">
        <is>
          <t>Stevan, brief of 7 October 2026.</t>
        </is>
      </c>
    </row>
    <row r="19">
      <c r="A19" s="11" t="inlineStr">
        <is>
          <t>New members on the weekly plan</t>
        </is>
      </c>
      <c r="B19" s="17">
        <f>$C19</f>
        <v>0.15</v>
      </c>
      <c r="C19" s="16" t="n">
        <v>0.15</v>
      </c>
      <c r="D19" s="17">
        <f>$C19</f>
        <v>0.15</v>
      </c>
      <c r="E19" s="14" t="inlineStr">
        <is>
          <t>of new members</t>
        </is>
      </c>
      <c r="F19" s="14" t="inlineStr">
        <is>
          <t>Stevan, brief of 7 October 2026.</t>
        </is>
      </c>
    </row>
    <row r="20">
      <c r="A20" s="18" t="inlineStr">
        <is>
          <t>Plan mix total (must be 100%)</t>
        </is>
      </c>
      <c r="B20" s="17">
        <f>B17+B18+B19</f>
        <v>1</v>
      </c>
      <c r="C20" s="17">
        <f>C17+C18+C19</f>
        <v>1</v>
      </c>
      <c r="D20" s="17">
        <f>D17+D18+D19</f>
        <v>1</v>
      </c>
      <c r="F20" s="19" t="str">
        <f>IF(AND(ROUND(B20,6)=1,ROUND(C20,6)=1,ROUND(D20,6)=1),"OK: the mix adds to 100% in every case.","Check: the mix must add to 100%.")</f>
        <v>OK: the mix adds to 100% in every case.</v>
      </c>
    </row>
    <row r="21">
      <c r="A21" s="11" t="inlineStr">
        <is>
          <t>Weekly payers who stop, a month</t>
        </is>
      </c>
      <c r="B21" s="16" t="n">
        <v>0.15</v>
      </c>
      <c r="C21" s="16" t="n">
        <v>0.12</v>
      </c>
      <c r="D21" s="16" t="n">
        <v>0.1</v>
      </c>
      <c r="E21" s="14" t="inlineStr">
        <is>
          <t>a month</t>
        </is>
      </c>
      <c r="F21" s="14" t="inlineStr">
        <is>
          <t>Stevan, brief of 7 October 2026.</t>
        </is>
      </c>
    </row>
    <row r="22">
      <c r="A22" s="11" t="inlineStr">
        <is>
          <t>Monthly payers who stop, a month</t>
        </is>
      </c>
      <c r="B22" s="16" t="n">
        <v>0.08</v>
      </c>
      <c r="C22" s="16" t="n">
        <v>0.06</v>
      </c>
      <c r="D22" s="16" t="n">
        <v>0.05</v>
      </c>
      <c r="E22" s="14" t="inlineStr">
        <is>
          <t>a month</t>
        </is>
      </c>
      <c r="F22" s="14" t="inlineStr">
        <is>
          <t>Stevan, brief of 7 October 2026.</t>
        </is>
      </c>
    </row>
    <row r="23">
      <c r="A23" s="11" t="inlineStr">
        <is>
          <t>Annual members who renew at 12 months</t>
        </is>
      </c>
      <c r="B23" s="16" t="n">
        <v>0.5</v>
      </c>
      <c r="C23" s="16" t="n">
        <v>0.6</v>
      </c>
      <c r="D23" s="16" t="n">
        <v>0.7</v>
      </c>
      <c r="E23" s="14" t="inlineStr">
        <is>
          <t>of each cohort</t>
        </is>
      </c>
      <c r="F23" s="14" t="inlineStr">
        <is>
          <t>Stevan, brief of 7 October 2026. Modelled by cohort: each month's annual joiners renew (and pay again) 12 months later. Not spread as a monthly churn.</t>
        </is>
      </c>
    </row>
    <row r="24">
      <c r="A24" s="11" t="inlineStr">
        <is>
          <t>Company seats: first month of sales</t>
        </is>
      </c>
      <c r="B24" s="20" t="n">
        <v>7</v>
      </c>
      <c r="C24" s="20" t="n">
        <v>5</v>
      </c>
      <c r="D24" s="20" t="n">
        <v>4</v>
      </c>
      <c r="E24" s="14" t="inlineStr">
        <is>
          <t>month</t>
        </is>
      </c>
      <c r="F24" s="14" t="inlineStr">
        <is>
          <t>Stevan, brief of 7 October 2026. Employer-paid seats, sold by contract.</t>
        </is>
      </c>
    </row>
    <row r="25">
      <c r="A25" s="11" t="inlineStr">
        <is>
          <t>Company seats: new seats a month</t>
        </is>
      </c>
      <c r="B25" s="13" t="n">
        <v>100</v>
      </c>
      <c r="C25" s="13" t="n">
        <v>400</v>
      </c>
      <c r="D25" s="13" t="n">
        <v>1000</v>
      </c>
      <c r="E25" s="14" t="inlineStr">
        <is>
          <t>seats</t>
        </is>
      </c>
      <c r="F25" s="14" t="inlineStr">
        <is>
          <t>Stevan, brief of 7 October 2026.</t>
        </is>
      </c>
    </row>
    <row r="26">
      <c r="A26" s="11" t="inlineStr">
        <is>
          <t>Company seat price, excluding VAT</t>
        </is>
      </c>
      <c r="B26" s="12">
        <f>$C26</f>
        <v>500</v>
      </c>
      <c r="C26" s="13" t="n">
        <v>500</v>
      </c>
      <c r="D26" s="12">
        <f>$C26</f>
        <v>500</v>
      </c>
      <c r="E26" s="14" t="inlineStr">
        <is>
          <t>AED a year</t>
        </is>
      </c>
      <c r="F26" s="14" t="inlineStr">
        <is>
          <t>Stevan, brief of 7 October 2026. Billed yearly by contract, so no Apple commission.</t>
        </is>
      </c>
    </row>
    <row r="27">
      <c r="A27" s="11" t="inlineStr">
        <is>
          <t>Company seats renewed at 12 months</t>
        </is>
      </c>
      <c r="B27" s="17">
        <f>$C27</f>
        <v>0.85</v>
      </c>
      <c r="C27" s="16" t="n">
        <v>0.85</v>
      </c>
      <c r="D27" s="17">
        <f>$C27</f>
        <v>0.85</v>
      </c>
      <c r="E27" s="14" t="inlineStr">
        <is>
          <t>of each cohort</t>
        </is>
      </c>
      <c r="F27" s="14" t="inlineStr">
        <is>
          <t>Stevan, brief of 7 October 2026.</t>
        </is>
      </c>
    </row>
    <row r="29" ht="18" customHeight="1">
      <c r="A29" s="9" t="inlineStr">
        <is>
          <t>Revenue cascade</t>
        </is>
      </c>
      <c r="B29" s="10" t="n"/>
      <c r="C29" s="10" t="n"/>
      <c r="D29" s="10" t="n"/>
      <c r="E29" s="10" t="n"/>
      <c r="F29" s="10" t="n"/>
    </row>
    <row r="30">
      <c r="A30" s="11" t="inlineStr">
        <is>
          <t>Weekly plan price, VAT included</t>
        </is>
      </c>
      <c r="B30" s="21">
        <f>$C30</f>
        <v>24.99</v>
      </c>
      <c r="C30" s="22" t="n">
        <v>24.99</v>
      </c>
      <c r="D30" s="21">
        <f>$C30</f>
        <v>24.99</v>
      </c>
      <c r="E30" s="14" t="inlineStr">
        <is>
          <t>AED a week</t>
        </is>
      </c>
      <c r="F30" s="14" t="inlineStr">
        <is>
          <t>App Store prices from 22 August 2026.</t>
        </is>
      </c>
    </row>
    <row r="31">
      <c r="A31" s="11" t="inlineStr">
        <is>
          <t>Weeks billed in a year</t>
        </is>
      </c>
      <c r="B31" s="23">
        <f>$C31</f>
        <v>52.18</v>
      </c>
      <c r="C31" s="24" t="n">
        <v>52.18</v>
      </c>
      <c r="D31" s="23">
        <f>$C31</f>
        <v>52.18</v>
      </c>
      <c r="E31" s="14" t="inlineStr">
        <is>
          <t>weeks</t>
        </is>
      </c>
      <c r="F31" s="14" t="inlineStr">
        <is>
          <t>365.25 days / 7, as in the July plan's price table.</t>
        </is>
      </c>
    </row>
    <row r="32">
      <c r="A32" s="11" t="inlineStr">
        <is>
          <t>Monthly plan price, VAT included</t>
        </is>
      </c>
      <c r="B32" s="21">
        <f>$C32</f>
        <v>79.99</v>
      </c>
      <c r="C32" s="22" t="n">
        <v>79.98999999999999</v>
      </c>
      <c r="D32" s="21">
        <f>$C32</f>
        <v>79.99</v>
      </c>
      <c r="E32" s="14" t="inlineStr">
        <is>
          <t>AED a month</t>
        </is>
      </c>
      <c r="F32" s="14" t="inlineStr">
        <is>
          <t>App Store prices from 22 August 2026.</t>
        </is>
      </c>
    </row>
    <row r="33">
      <c r="A33" s="11" t="inlineStr">
        <is>
          <t>Annual plan price, VAT included</t>
        </is>
      </c>
      <c r="B33" s="21">
        <f>$C33</f>
        <v>749.99</v>
      </c>
      <c r="C33" s="22" t="n">
        <v>749.99</v>
      </c>
      <c r="D33" s="21">
        <f>$C33</f>
        <v>749.99</v>
      </c>
      <c r="E33" s="14" t="inlineStr">
        <is>
          <t>AED a year</t>
        </is>
      </c>
      <c r="F33" s="14" t="inlineStr">
        <is>
          <t>App Store prices from 22 August 2026.</t>
        </is>
      </c>
    </row>
    <row r="34">
      <c r="A34" s="11" t="inlineStr">
        <is>
          <t>UAE VAT</t>
        </is>
      </c>
      <c r="B34" s="17">
        <f>$C34</f>
        <v>0.05</v>
      </c>
      <c r="C34" s="16" t="n">
        <v>0.05</v>
      </c>
      <c r="D34" s="17">
        <f>$C34</f>
        <v>0.05</v>
      </c>
      <c r="E34" s="14" t="inlineStr">
        <is>
          <t>rate</t>
        </is>
      </c>
      <c r="F34" s="14" t="inlineStr">
        <is>
          <t>Prices include 5% VAT. Revenue is counted net of VAT: price / (1 + VAT).</t>
        </is>
      </c>
    </row>
    <row r="35">
      <c r="A35" s="11" t="inlineStr">
        <is>
          <t>Apple commission, year 1</t>
        </is>
      </c>
      <c r="B35" s="16" t="n">
        <v>0.15</v>
      </c>
      <c r="C35" s="16" t="n">
        <v>0.15</v>
      </c>
      <c r="D35" s="16" t="n">
        <v>0.3</v>
      </c>
      <c r="E35" s="14" t="inlineStr">
        <is>
          <t>of sales ex VAT</t>
        </is>
      </c>
      <c r="F35" s="14" t="inlineStr">
        <is>
          <t>developer.apple.com, checked 1 October 2026: the Small Business Program charges 15% while App Store proceeds stay under USD 1M a calendar year. Upside assumes 30% (it passes USD 1M early).</t>
        </is>
      </c>
    </row>
    <row r="36">
      <c r="A36" s="11" t="inlineStr">
        <is>
          <t>Apple standard rate, a subscriber's first year</t>
        </is>
      </c>
      <c r="B36" s="17">
        <f>$C36</f>
        <v>0.3</v>
      </c>
      <c r="C36" s="16" t="n">
        <v>0.3</v>
      </c>
      <c r="D36" s="17">
        <f>$C36</f>
        <v>0.3</v>
      </c>
      <c r="E36" s="14" t="inlineStr">
        <is>
          <t>of sales ex VAT</t>
        </is>
      </c>
      <c r="F36" s="14" t="inlineStr">
        <is>
          <t>developer.apple.com: 30% until a subscriber has a year of paid service, then 15%.</t>
        </is>
      </c>
    </row>
    <row r="37">
      <c r="A37" s="11" t="inlineStr">
        <is>
          <t>Small Business Program threshold</t>
        </is>
      </c>
      <c r="B37" s="12">
        <f>$C37</f>
        <v>1000000</v>
      </c>
      <c r="C37" s="13" t="n">
        <v>1000000</v>
      </c>
      <c r="D37" s="12">
        <f>$C37</f>
        <v>1000000</v>
      </c>
      <c r="E37" s="14" t="inlineStr">
        <is>
          <t>USD a year</t>
        </is>
      </c>
      <c r="F37" s="14" t="inlineStr">
        <is>
          <t>developer.apple.com: proceeds of USD 1M in a calendar year. The model uses model years (launch month = month 1), not calendar years.</t>
        </is>
      </c>
    </row>
    <row r="38">
      <c r="A38" s="11" t="inlineStr">
        <is>
          <t>Move to 30% once year-1 proceeds pass the threshold</t>
        </is>
      </c>
      <c r="B38" s="25">
        <f>$C38</f>
        <v>1</v>
      </c>
      <c r="C38" s="20" t="n">
        <v>1</v>
      </c>
      <c r="D38" s="25">
        <f>$C38</f>
        <v>1</v>
      </c>
      <c r="E38" s="14" t="inlineStr">
        <is>
          <t>1 = yes, 0 = no</t>
        </is>
      </c>
      <c r="F38" s="14" t="inlineStr">
        <is>
          <t>Apple applies its standard rate for the rest of the year once proceeds pass USD 1M. With 1, a case that passes it pays 30% from the next month. Set 0 to hold the year-1 rate. See the check on the Summary sheet.</t>
        </is>
      </c>
    </row>
    <row r="39">
      <c r="A39" s="11" t="inlineStr">
        <is>
          <t>Apple commission, years 2 and 3 (blended)</t>
        </is>
      </c>
      <c r="B39" s="16" t="n">
        <v>0.2</v>
      </c>
      <c r="C39" s="16" t="n">
        <v>0.2</v>
      </c>
      <c r="D39" s="16" t="n">
        <v>0.25</v>
      </c>
      <c r="E39" s="14" t="inlineStr">
        <is>
          <t>of sales ex VAT</t>
        </is>
      </c>
      <c r="F39" s="14" t="inlineStr">
        <is>
          <t>Stevan, brief of 7 October 2026. A blend of 30% on subscribers in their first year and 15% on those past a year.</t>
        </is>
      </c>
    </row>
    <row r="40">
      <c r="A40" s="11" t="inlineStr">
        <is>
          <t>AED per USD</t>
        </is>
      </c>
      <c r="B40" s="26">
        <f>$C40</f>
        <v>3.6725</v>
      </c>
      <c r="C40" s="27" t="n">
        <v>3.6725</v>
      </c>
      <c r="D40" s="26">
        <f>$C40</f>
        <v>3.6725</v>
      </c>
      <c r="E40" s="14" t="inlineStr">
        <is>
          <t>AED</t>
        </is>
      </c>
      <c r="F40" s="14" t="inlineStr">
        <is>
          <t>The UAE dirham peg.</t>
        </is>
      </c>
    </row>
    <row r="41">
      <c r="A41" s="11" t="inlineStr">
        <is>
          <t>Insurance add-on: first month live</t>
        </is>
      </c>
      <c r="B41" s="20" t="n">
        <v>9</v>
      </c>
      <c r="C41" s="20" t="n">
        <v>6</v>
      </c>
      <c r="D41" s="20" t="n">
        <v>4</v>
      </c>
      <c r="E41" s="14" t="inlineStr">
        <is>
          <t>month</t>
        </is>
      </c>
      <c r="F41" s="14" t="inlineStr">
        <is>
          <t>Stevan, brief of 7 October 2026.</t>
        </is>
      </c>
    </row>
    <row r="42">
      <c r="A42" s="11" t="inlineStr">
        <is>
          <t>Insurance add-on take-up</t>
        </is>
      </c>
      <c r="B42" s="16" t="n">
        <v>0.05</v>
      </c>
      <c r="C42" s="16" t="n">
        <v>0.15</v>
      </c>
      <c r="D42" s="16" t="n">
        <v>0.25</v>
      </c>
      <c r="E42" s="14" t="inlineStr">
        <is>
          <t>of active members</t>
        </is>
      </c>
      <c r="F42" s="14" t="inlineStr">
        <is>
          <t>Stevan, brief of 7 October 2026. Applied to all active members, company seats included.</t>
        </is>
      </c>
    </row>
    <row r="43">
      <c r="A43" s="11" t="inlineStr">
        <is>
          <t>Insurance premium per adult</t>
        </is>
      </c>
      <c r="B43" s="12">
        <f>$C43</f>
        <v>3000</v>
      </c>
      <c r="C43" s="28" t="n">
        <v>3000</v>
      </c>
      <c r="D43" s="12">
        <f>$C43</f>
        <v>3000</v>
      </c>
      <c r="E43" s="14" t="inlineStr">
        <is>
          <t>AED a year</t>
        </is>
      </c>
      <c r="F43" s="14" t="inlineStr">
        <is>
          <t>Premium set 12-14 August 2026 (Sukoon talks); to confirm with Howden and AIG. Sold outside the App Store, so no Apple commission.</t>
        </is>
      </c>
    </row>
    <row r="44">
      <c r="A44" s="11" t="inlineStr">
        <is>
          <t>ELA's share of the premium</t>
        </is>
      </c>
      <c r="B44" s="17">
        <f>$C44</f>
        <v>0.1</v>
      </c>
      <c r="C44" s="16" t="n">
        <v>0.1</v>
      </c>
      <c r="D44" s="17">
        <f>$C44</f>
        <v>0.1</v>
      </c>
      <c r="E44" s="14" t="inlineStr">
        <is>
          <t>of premiums</t>
        </is>
      </c>
      <c r="F44" s="14" t="inlineStr">
        <is>
          <t>Jon's 9 September teaser: 10% of the premium. To confirm with the insurer.</t>
        </is>
      </c>
    </row>
    <row r="45">
      <c r="A45" s="11" t="inlineStr">
        <is>
          <t>Legal referral commission switch</t>
        </is>
      </c>
      <c r="B45" s="25">
        <f>$C45</f>
        <v>1</v>
      </c>
      <c r="C45" s="29" t="n">
        <v>1</v>
      </c>
      <c r="D45" s="25">
        <f>$C45</f>
        <v>1</v>
      </c>
      <c r="E45" s="14" t="inlineStr">
        <is>
          <t>1 = on, 0 = off</t>
        </is>
      </c>
      <c r="F45" s="14" t="inlineStr">
        <is>
          <t>Stevan, 7 October 2026: assumed allowed until Jon confirms otherwise. Legal question: UAE Federal Decree-Law 34 of 2022, Art. 101. Set 0 to remove the line.</t>
        </is>
      </c>
    </row>
    <row r="46">
      <c r="A46" s="11" t="inlineStr">
        <is>
          <t>Dispatches where the member retains the panel firm</t>
        </is>
      </c>
      <c r="B46" s="17">
        <f>$C46</f>
        <v>0.6</v>
      </c>
      <c r="C46" s="16" t="n">
        <v>0.6</v>
      </c>
      <c r="D46" s="17">
        <f>$C46</f>
        <v>0.6</v>
      </c>
      <c r="E46" s="14" t="inlineStr">
        <is>
          <t>of dispatches</t>
        </is>
      </c>
      <c r="F46" s="14" t="inlineStr">
        <is>
          <t>Stevan, brief of 7 October 2026.</t>
        </is>
      </c>
    </row>
    <row r="47">
      <c r="A47" s="11" t="inlineStr">
        <is>
          <t>Average legal fees per retained case</t>
        </is>
      </c>
      <c r="B47" s="12">
        <f>$C47</f>
        <v>25000</v>
      </c>
      <c r="C47" s="28" t="n">
        <v>25000</v>
      </c>
      <c r="D47" s="12">
        <f>$C47</f>
        <v>25000</v>
      </c>
      <c r="E47" s="14" t="inlineStr">
        <is>
          <t>AED</t>
        </is>
      </c>
      <c r="F47" s="14" t="inlineStr">
        <is>
          <t>Stevan, brief of 7 October 2026. To confirm with Jon.</t>
        </is>
      </c>
    </row>
    <row r="48">
      <c r="A48" s="11" t="inlineStr">
        <is>
          <t>ELA's commission on legal fees</t>
        </is>
      </c>
      <c r="B48" s="17">
        <f>$C48</f>
        <v>0.1</v>
      </c>
      <c r="C48" s="16" t="n">
        <v>0.1</v>
      </c>
      <c r="D48" s="17">
        <f>$C48</f>
        <v>0.1</v>
      </c>
      <c r="E48" s="14" t="inlineStr">
        <is>
          <t>of legal fees</t>
        </is>
      </c>
      <c r="F48" s="14" t="inlineStr">
        <is>
          <t>Jon's business plan v3, 31 July 2026.</t>
        </is>
      </c>
    </row>
    <row r="49">
      <c r="A49" s="11" t="inlineStr">
        <is>
          <t>Law firms on the panel</t>
        </is>
      </c>
      <c r="B49" s="12">
        <f>$C49</f>
        <v>4</v>
      </c>
      <c r="C49" s="13" t="n">
        <v>4</v>
      </c>
      <c r="D49" s="12">
        <f>$C49</f>
        <v>4</v>
      </c>
      <c r="E49" s="14" t="inlineStr">
        <is>
          <t>firms</t>
        </is>
      </c>
      <c r="F49" s="14" t="inlineStr">
        <is>
          <t>Stevan, brief of 7 October 2026. ELA launches with a panel of 3 to 5 firms.</t>
        </is>
      </c>
    </row>
    <row r="50">
      <c r="A50" s="11" t="inlineStr">
        <is>
          <t>Panel membership fee: first month</t>
        </is>
      </c>
      <c r="B50" s="25">
        <f>$C50</f>
        <v>25</v>
      </c>
      <c r="C50" s="20" t="n">
        <v>25</v>
      </c>
      <c r="D50" s="25">
        <f>$C50</f>
        <v>25</v>
      </c>
      <c r="E50" s="14" t="inlineStr">
        <is>
          <t>month</t>
        </is>
      </c>
      <c r="F50" s="14" t="inlineStr">
        <is>
          <t>Stevan, brief of 7 October 2026. Firms get free access to the network for the first 24 months.</t>
        </is>
      </c>
    </row>
    <row r="51">
      <c r="A51" s="11" t="inlineStr">
        <is>
          <t>Panel membership fee per firm</t>
        </is>
      </c>
      <c r="B51" s="12">
        <f>$C51</f>
        <v>5000</v>
      </c>
      <c r="C51" s="28" t="n">
        <v>5000</v>
      </c>
      <c r="D51" s="12">
        <f>$C51</f>
        <v>5000</v>
      </c>
      <c r="E51" s="14" t="inlineStr">
        <is>
          <t>AED a month</t>
        </is>
      </c>
      <c r="F51" s="14" t="inlineStr">
        <is>
          <t>Stevan, brief of 7 October 2026. Placeholder, to set.</t>
        </is>
      </c>
    </row>
    <row r="53" ht="18" customHeight="1">
      <c r="A53" s="9" t="inlineStr">
        <is>
          <t>Direct costs</t>
        </is>
      </c>
      <c r="B53" s="10" t="n"/>
      <c r="C53" s="10" t="n"/>
      <c r="D53" s="10" t="n"/>
      <c r="E53" s="10" t="n"/>
      <c r="F53" s="10" t="n"/>
    </row>
    <row r="54">
      <c r="A54" s="11" t="inlineStr">
        <is>
          <t>ID check per new member</t>
        </is>
      </c>
      <c r="B54" s="21">
        <f>$C54</f>
        <v>10</v>
      </c>
      <c r="C54" s="22" t="n">
        <v>10</v>
      </c>
      <c r="D54" s="21">
        <f>$C54</f>
        <v>10</v>
      </c>
      <c r="E54" s="14" t="inlineStr">
        <is>
          <t>AED</t>
        </is>
      </c>
      <c r="F54" s="14" t="inlineStr">
        <is>
          <t>Stevan, brief of 7 October 2026. Company seats included.</t>
        </is>
      </c>
    </row>
    <row r="55">
      <c r="A55" s="11" t="inlineStr">
        <is>
          <t>Messages, codes and notifications</t>
        </is>
      </c>
      <c r="B55" s="21">
        <f>$C55</f>
        <v>1.5</v>
      </c>
      <c r="C55" s="22" t="n">
        <v>1.5</v>
      </c>
      <c r="D55" s="21">
        <f>$C55</f>
        <v>1.5</v>
      </c>
      <c r="E55" s="14" t="inlineStr">
        <is>
          <t>AED per member a month</t>
        </is>
      </c>
      <c r="F55" s="14" t="inlineStr">
        <is>
          <t>Stevan, brief of 7 October 2026.</t>
        </is>
      </c>
    </row>
    <row r="56">
      <c r="A56" s="11" t="inlineStr">
        <is>
          <t>Hosting</t>
        </is>
      </c>
      <c r="B56" s="21">
        <f>$C56</f>
        <v>0.5</v>
      </c>
      <c r="C56" s="22" t="n">
        <v>0.5</v>
      </c>
      <c r="D56" s="21">
        <f>$C56</f>
        <v>0.5</v>
      </c>
      <c r="E56" s="14" t="inlineStr">
        <is>
          <t>AED per member a month</t>
        </is>
      </c>
      <c r="F56" s="14" t="inlineStr">
        <is>
          <t>Stevan, brief of 7 October 2026.</t>
        </is>
      </c>
    </row>
    <row r="57">
      <c r="A57" s="11" t="inlineStr">
        <is>
          <t>Refunds and chargebacks</t>
        </is>
      </c>
      <c r="B57" s="17">
        <f>$C57</f>
        <v>0.03</v>
      </c>
      <c r="C57" s="16" t="n">
        <v>0.03</v>
      </c>
      <c r="D57" s="17">
        <f>$C57</f>
        <v>0.03</v>
      </c>
      <c r="E57" s="14" t="inlineStr">
        <is>
          <t>of membership revenue</t>
        </is>
      </c>
      <c r="F57" s="14" t="inlineStr">
        <is>
          <t>Stevan, brief of 7 October 2026. Applied to membership revenue after VAT and Apple.</t>
        </is>
      </c>
    </row>
    <row r="58">
      <c r="A58" s="11" t="inlineStr">
        <is>
          <t>Dispatches a year</t>
        </is>
      </c>
      <c r="B58" s="17">
        <f>$C58</f>
        <v>0.015</v>
      </c>
      <c r="C58" s="16" t="n">
        <v>0.015</v>
      </c>
      <c r="D58" s="17">
        <f>$C58</f>
        <v>0.015</v>
      </c>
      <c r="E58" s="14" t="inlineStr">
        <is>
          <t>of active members</t>
        </is>
      </c>
      <c r="F58" s="14" t="inlineStr">
        <is>
          <t>Stevan, brief of 7 October 2026.</t>
        </is>
      </c>
    </row>
    <row r="59">
      <c r="A59" s="11" t="inlineStr">
        <is>
          <t>Messaging and calls per dispatch</t>
        </is>
      </c>
      <c r="B59" s="12">
        <f>$C59</f>
        <v>30</v>
      </c>
      <c r="C59" s="13" t="n">
        <v>30</v>
      </c>
      <c r="D59" s="12">
        <f>$C59</f>
        <v>30</v>
      </c>
      <c r="E59" s="14" t="inlineStr">
        <is>
          <t>AED</t>
        </is>
      </c>
      <c r="F59" s="14" t="inlineStr">
        <is>
          <t>Stevan, brief of 7 October 2026.</t>
        </is>
      </c>
    </row>
    <row r="60">
      <c r="A60" s="11" t="inlineStr">
        <is>
          <t>Paid by ELA to the law firm per dispatch</t>
        </is>
      </c>
      <c r="B60" s="12">
        <f>$C60</f>
        <v>0</v>
      </c>
      <c r="C60" s="13" t="n">
        <v>0</v>
      </c>
      <c r="D60" s="12">
        <f>$C60</f>
        <v>0</v>
      </c>
      <c r="E60" s="14" t="inlineStr">
        <is>
          <t>AED</t>
        </is>
      </c>
      <c r="F60" s="14" t="inlineStr">
        <is>
          <t>Stevan, 7 October 2026: ELA pays the firms nothing, no attendance fee and no retainer. The member, or the insurance add-on, pays the lawyer.</t>
        </is>
      </c>
    </row>
    <row r="62" ht="18" customHeight="1">
      <c r="A62" s="9" t="inlineStr">
        <is>
          <t>Fixed costs: technology</t>
        </is>
      </c>
      <c r="B62" s="10" t="n"/>
      <c r="C62" s="10" t="n"/>
      <c r="D62" s="10" t="n"/>
      <c r="E62" s="10" t="n"/>
      <c r="F62" s="10" t="n"/>
    </row>
    <row r="63">
      <c r="A63" s="11" t="inlineStr">
        <is>
          <t>Delivery team</t>
        </is>
      </c>
      <c r="B63" s="12">
        <f>$C63</f>
        <v>100000</v>
      </c>
      <c r="C63" s="13" t="n">
        <v>100000</v>
      </c>
      <c r="D63" s="12">
        <f>$C63</f>
        <v>100000</v>
      </c>
      <c r="E63" s="14" t="inlineStr">
        <is>
          <t>AED a month</t>
        </is>
      </c>
      <c r="F63" s="14" t="inlineStr">
        <is>
          <t>Stevan, brief of 7 October 2026. AED 1.2M a year: about double the July plan's AED 600,000, allowing for agency rates and a second engineer, as the reviewer advised.</t>
        </is>
      </c>
    </row>
    <row r="64">
      <c r="A64" s="11" t="inlineStr">
        <is>
          <t>Servers, cloud, monitoring and licences</t>
        </is>
      </c>
      <c r="B64" s="12">
        <f>$C64</f>
        <v>25000</v>
      </c>
      <c r="C64" s="13" t="n">
        <v>25000</v>
      </c>
      <c r="D64" s="12">
        <f>$C64</f>
        <v>25000</v>
      </c>
      <c r="E64" s="14" t="inlineStr">
        <is>
          <t>AED a month</t>
        </is>
      </c>
      <c r="F64" s="14" t="inlineStr">
        <is>
          <t>Stevan, brief of 7 October 2026.</t>
        </is>
      </c>
    </row>
    <row r="65">
      <c r="A65" s="11" t="inlineStr">
        <is>
          <t>Equipment, once in month 1</t>
        </is>
      </c>
      <c r="B65" s="12">
        <f>$C65</f>
        <v>100000</v>
      </c>
      <c r="C65" s="13" t="n">
        <v>100000</v>
      </c>
      <c r="D65" s="12">
        <f>$C65</f>
        <v>100000</v>
      </c>
      <c r="E65" s="14" t="inlineStr">
        <is>
          <t>AED</t>
        </is>
      </c>
      <c r="F65" s="14" t="inlineStr">
        <is>
          <t>Jon's business plan v3, 31 July 2026.</t>
        </is>
      </c>
    </row>
    <row r="67" ht="18" customHeight="1">
      <c r="A67" s="9" t="inlineStr">
        <is>
          <t>Fixed costs: operations (24/7 desk, tiered by volume)</t>
        </is>
      </c>
      <c r="B67" s="10" t="n"/>
      <c r="C67" s="10" t="n"/>
      <c r="D67" s="10" t="n"/>
      <c r="E67" s="10" t="n"/>
      <c r="F67" s="10" t="n"/>
    </row>
    <row r="68">
      <c r="A68" s="11" t="inlineStr">
        <is>
          <t>Stage 1, on-call desk</t>
        </is>
      </c>
      <c r="B68" s="12">
        <f>$C68</f>
        <v>15000</v>
      </c>
      <c r="C68" s="13" t="n">
        <v>15000</v>
      </c>
      <c r="D68" s="12">
        <f>$C68</f>
        <v>15000</v>
      </c>
      <c r="E68" s="14" t="inlineStr">
        <is>
          <t>AED a month</t>
        </is>
      </c>
      <c r="F68" s="14" t="inlineStr">
        <is>
          <t>Stevan, brief of 7 October 2026. One daytime operator plus a paid night and weekend on-call rota or answering service, alerted by the console.</t>
        </is>
      </c>
    </row>
    <row r="69">
      <c r="A69" s="11" t="inlineStr">
        <is>
          <t>Stage 2 starts at</t>
        </is>
      </c>
      <c r="B69" s="12">
        <f>$C69</f>
        <v>10000</v>
      </c>
      <c r="C69" s="13" t="n">
        <v>10000</v>
      </c>
      <c r="D69" s="12">
        <f>$C69</f>
        <v>10000</v>
      </c>
      <c r="E69" s="14" t="inlineStr">
        <is>
          <t>active members</t>
        </is>
      </c>
      <c r="F69" s="14" t="inlineStr">
        <is>
          <t>Stevan, brief of 7 October 2026.</t>
        </is>
      </c>
    </row>
    <row r="70">
      <c r="A70" s="11" t="inlineStr">
        <is>
          <t>Stage 2, cost per staffed seat</t>
        </is>
      </c>
      <c r="B70" s="12">
        <f>$C70</f>
        <v>30000</v>
      </c>
      <c r="C70" s="28" t="n">
        <v>30000</v>
      </c>
      <c r="D70" s="12">
        <f>$C70</f>
        <v>30000</v>
      </c>
      <c r="E70" s="14" t="inlineStr">
        <is>
          <t>AED a month</t>
        </is>
      </c>
      <c r="F70" s="14" t="inlineStr">
        <is>
          <t>Stevan, brief of 7 October 2026. About five agents per seat for 24/7 cover. To be quoted.</t>
        </is>
      </c>
    </row>
    <row r="71">
      <c r="A71" s="11" t="inlineStr">
        <is>
          <t>One more seat for every further</t>
        </is>
      </c>
      <c r="B71" s="12">
        <f>$C71</f>
        <v>30000</v>
      </c>
      <c r="C71" s="13" t="n">
        <v>30000</v>
      </c>
      <c r="D71" s="12">
        <f>$C71</f>
        <v>30000</v>
      </c>
      <c r="E71" s="14" t="inlineStr">
        <is>
          <t>active members</t>
        </is>
      </c>
      <c r="F71" s="14" t="inlineStr">
        <is>
          <t>Stevan, brief of 7 October 2026. One seat from 10,000 members, a second at 40,000, a third at 70,000.</t>
        </is>
      </c>
    </row>
    <row r="73" ht="18" customHeight="1">
      <c r="A73" s="9" t="inlineStr">
        <is>
          <t>Fixed costs: marketing</t>
        </is>
      </c>
      <c r="B73" s="10" t="n"/>
      <c r="C73" s="10" t="n"/>
      <c r="D73" s="10" t="n"/>
      <c r="E73" s="10" t="n"/>
      <c r="F73" s="10" t="n"/>
    </row>
    <row r="74">
      <c r="A74" s="11" t="inlineStr">
        <is>
          <t>Helios AI agency</t>
        </is>
      </c>
      <c r="B74" s="12">
        <f>$C74</f>
        <v>40000</v>
      </c>
      <c r="C74" s="13" t="n">
        <v>40000</v>
      </c>
      <c r="D74" s="12">
        <f>$C74</f>
        <v>40000</v>
      </c>
      <c r="E74" s="14" t="inlineStr">
        <is>
          <t>AED a month</t>
        </is>
      </c>
      <c r="F74" s="14" t="inlineStr">
        <is>
          <t>Jon's business plan v3, 31 July 2026 (AED 480,000 a year).</t>
        </is>
      </c>
    </row>
    <row r="75">
      <c r="A75" s="11" t="inlineStr">
        <is>
          <t>Public relations, launch months</t>
        </is>
      </c>
      <c r="B75" s="12">
        <f>$C75</f>
        <v>40000</v>
      </c>
      <c r="C75" s="13" t="n">
        <v>40000</v>
      </c>
      <c r="D75" s="12">
        <f>$C75</f>
        <v>40000</v>
      </c>
      <c r="E75" s="14" t="inlineStr">
        <is>
          <t>AED a month</t>
        </is>
      </c>
      <c r="F75" s="14" t="inlineStr">
        <is>
          <t>Jon's business plan v3, 31 July 2026 (AED 480,000 a year).</t>
        </is>
      </c>
    </row>
    <row r="76">
      <c r="A76" s="11" t="inlineStr">
        <is>
          <t>Launch months at the higher PR rate</t>
        </is>
      </c>
      <c r="B76" s="25">
        <f>$C76</f>
        <v>6</v>
      </c>
      <c r="C76" s="20" t="n">
        <v>6</v>
      </c>
      <c r="D76" s="25">
        <f>$C76</f>
        <v>6</v>
      </c>
      <c r="E76" s="14" t="inlineStr">
        <is>
          <t>months</t>
        </is>
      </c>
      <c r="F76" s="14" t="inlineStr">
        <is>
          <t>Stevan, brief of 7 October 2026.</t>
        </is>
      </c>
    </row>
    <row r="77">
      <c r="A77" s="11" t="inlineStr">
        <is>
          <t>Public relations, after launch</t>
        </is>
      </c>
      <c r="B77" s="12">
        <f>$C77</f>
        <v>20000</v>
      </c>
      <c r="C77" s="13" t="n">
        <v>20000</v>
      </c>
      <c r="D77" s="12">
        <f>$C77</f>
        <v>20000</v>
      </c>
      <c r="E77" s="14" t="inlineStr">
        <is>
          <t>AED a month</t>
        </is>
      </c>
      <c r="F77" s="14" t="inlineStr">
        <is>
          <t>Stevan, brief of 7 October 2026.</t>
        </is>
      </c>
    </row>
    <row r="78">
      <c r="A78" s="11" t="inlineStr">
        <is>
          <t>Creators and partnerships</t>
        </is>
      </c>
      <c r="B78" s="12">
        <f>$C78</f>
        <v>20000</v>
      </c>
      <c r="C78" s="13" t="n">
        <v>20000</v>
      </c>
      <c r="D78" s="12">
        <f>$C78</f>
        <v>20000</v>
      </c>
      <c r="E78" s="14" t="inlineStr">
        <is>
          <t>AED a month</t>
        </is>
      </c>
      <c r="F78" s="14" t="inlineStr">
        <is>
          <t>Stevan, brief of 7 October 2026.</t>
        </is>
      </c>
    </row>
    <row r="80" ht="18" customHeight="1">
      <c r="A80" s="9" t="inlineStr">
        <is>
          <t>Fixed costs: administration</t>
        </is>
      </c>
      <c r="B80" s="10" t="n"/>
      <c r="C80" s="10" t="n"/>
      <c r="D80" s="10" t="n"/>
      <c r="E80" s="10" t="n"/>
      <c r="F80" s="10" t="n"/>
    </row>
    <row r="81">
      <c r="A81" s="11" t="inlineStr">
        <is>
          <t>Personnel (accounts, support, B2B sales)</t>
        </is>
      </c>
      <c r="B81" s="12">
        <f>$C81</f>
        <v>50000</v>
      </c>
      <c r="C81" s="13" t="n">
        <v>50000</v>
      </c>
      <c r="D81" s="12">
        <f>$C81</f>
        <v>50000</v>
      </c>
      <c r="E81" s="14" t="inlineStr">
        <is>
          <t>AED a month</t>
        </is>
      </c>
      <c r="F81" s="14" t="inlineStr">
        <is>
          <t>Jon's business plan v3, 31 July 2026 (AED 600,000 a year).</t>
        </is>
      </c>
    </row>
    <row r="82">
      <c r="A82" s="11" t="inlineStr">
        <is>
          <t>Office</t>
        </is>
      </c>
      <c r="B82" s="12">
        <f>$C82</f>
        <v>41667</v>
      </c>
      <c r="C82" s="13" t="n">
        <v>41667</v>
      </c>
      <c r="D82" s="12">
        <f>$C82</f>
        <v>41667</v>
      </c>
      <c r="E82" s="14" t="inlineStr">
        <is>
          <t>AED a month</t>
        </is>
      </c>
      <c r="F82" s="14" t="inlineStr">
        <is>
          <t>Jon's business plan v3, 31 July 2026 (AED 500,000 a year).</t>
        </is>
      </c>
    </row>
    <row r="83">
      <c r="A83" s="11" t="inlineStr">
        <is>
          <t>D&amp;O and PI insurance</t>
        </is>
      </c>
      <c r="B83" s="12">
        <f>$C83</f>
        <v>8333</v>
      </c>
      <c r="C83" s="13" t="n">
        <v>8333</v>
      </c>
      <c r="D83" s="12">
        <f>$C83</f>
        <v>8333</v>
      </c>
      <c r="E83" s="14" t="inlineStr">
        <is>
          <t>AED a month</t>
        </is>
      </c>
      <c r="F83" s="14" t="inlineStr">
        <is>
          <t>Jon's business plan v3, 31 July 2026 (AED 100,000 a year).</t>
        </is>
      </c>
    </row>
    <row r="84">
      <c r="A84" s="11" t="inlineStr">
        <is>
          <t>Board fee per board member</t>
        </is>
      </c>
      <c r="B84" s="12">
        <f>$C84</f>
        <v>10000</v>
      </c>
      <c r="C84" s="13" t="n">
        <v>10000</v>
      </c>
      <c r="D84" s="12">
        <f>$C84</f>
        <v>10000</v>
      </c>
      <c r="E84" s="14" t="inlineStr">
        <is>
          <t>AED a month</t>
        </is>
      </c>
      <c r="F84" s="14" t="inlineStr">
        <is>
          <t>Stevan, 1 October 2026.</t>
        </is>
      </c>
    </row>
    <row r="85">
      <c r="A85" s="11" t="inlineStr">
        <is>
          <t>Board members</t>
        </is>
      </c>
      <c r="B85" s="12">
        <f>$C85</f>
        <v>4</v>
      </c>
      <c r="C85" s="13" t="n">
        <v>4</v>
      </c>
      <c r="D85" s="12">
        <f>$C85</f>
        <v>4</v>
      </c>
      <c r="E85" s="14" t="inlineStr">
        <is>
          <t>people</t>
        </is>
      </c>
      <c r="F85" s="14" t="inlineStr">
        <is>
          <t>Stevan, 1 October 2026.</t>
        </is>
      </c>
    </row>
    <row r="86">
      <c r="A86" s="11" t="inlineStr">
        <is>
          <t>Legal, regulatory and accounting</t>
        </is>
      </c>
      <c r="B86" s="12">
        <f>$C86</f>
        <v>7500</v>
      </c>
      <c r="C86" s="13" t="n">
        <v>7500</v>
      </c>
      <c r="D86" s="12">
        <f>$C86</f>
        <v>7500</v>
      </c>
      <c r="E86" s="14" t="inlineStr">
        <is>
          <t>AED a month</t>
        </is>
      </c>
      <c r="F86" s="14" t="inlineStr">
        <is>
          <t>Stevan, brief of 7 October 2026. Accounting, an audit accrual, and legal advice on demand.</t>
        </is>
      </c>
    </row>
    <row r="87">
      <c r="A87" s="11" t="inlineStr">
        <is>
          <t>Legal set-up, once in month 1</t>
        </is>
      </c>
      <c r="B87" s="12">
        <f>$C87</f>
        <v>50000</v>
      </c>
      <c r="C87" s="13" t="n">
        <v>50000</v>
      </c>
      <c r="D87" s="12">
        <f>$C87</f>
        <v>50000</v>
      </c>
      <c r="E87" s="14" t="inlineStr">
        <is>
          <t>AED</t>
        </is>
      </c>
      <c r="F87" s="14" t="inlineStr">
        <is>
          <t>Stevan, brief of 7 October 2026. Legal opinions on the referral and insurance questions, the entity and licences.</t>
        </is>
      </c>
    </row>
    <row r="88">
      <c r="A88" s="11" t="inlineStr">
        <is>
          <t>Founders' salaries</t>
        </is>
      </c>
      <c r="B88" s="12">
        <f>$C88</f>
        <v>0</v>
      </c>
      <c r="C88" s="13" t="n">
        <v>0</v>
      </c>
      <c r="D88" s="12">
        <f>$C88</f>
        <v>0</v>
      </c>
      <c r="E88" s="14" t="inlineStr">
        <is>
          <t>AED a month</t>
        </is>
      </c>
      <c r="F88" s="14" t="inlineStr">
        <is>
          <t>The July plan has none. Kept as an input so it can be added.</t>
        </is>
      </c>
    </row>
    <row r="90" ht="18" customHeight="1">
      <c r="A90" s="9" t="inlineStr">
        <is>
          <t>Contingency</t>
        </is>
      </c>
      <c r="B90" s="10" t="n"/>
      <c r="C90" s="10" t="n"/>
      <c r="D90" s="10" t="n"/>
      <c r="E90" s="10" t="n"/>
      <c r="F90" s="10" t="n"/>
    </row>
    <row r="91">
      <c r="A91" s="11" t="inlineStr">
        <is>
          <t>Contingency</t>
        </is>
      </c>
      <c r="B91" s="17">
        <f>$C91</f>
        <v>0.15</v>
      </c>
      <c r="C91" s="16" t="n">
        <v>0.15</v>
      </c>
      <c r="D91" s="17">
        <f>$C91</f>
        <v>0.15</v>
      </c>
      <c r="E91" s="14" t="inlineStr">
        <is>
          <t>of operating costs</t>
        </is>
      </c>
      <c r="F91" s="14" t="inlineStr">
        <is>
          <t>Stevan, brief of 7 October 2026. On every operating cost: direct costs, marketing, operations, technology and administration.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1:M72"/>
  <sheetViews>
    <sheetView showGridLines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3" customWidth="1" min="2" max="2"/>
    <col width="13" customWidth="1" min="3" max="3"/>
    <col width="13" customWidth="1" min="4" max="4"/>
    <col width="2" customWidth="1" min="5" max="5"/>
    <col width="13" customWidth="1" min="6" max="6"/>
    <col width="13" customWidth="1" min="7" max="7"/>
    <col width="13" customWidth="1" min="8" max="8"/>
    <col width="2" customWidth="1" min="9" max="9"/>
    <col width="13" customWidth="1" min="10" max="10"/>
    <col width="13" customWidth="1" min="11" max="11"/>
    <col width="13" customWidth="1" min="12" max="12"/>
    <col width="60" customWidth="1" min="13" max="13"/>
  </cols>
  <sheetData>
    <row r="1" ht="24" customHeight="1">
      <c r="A1" s="1" t="inlineStr">
        <is>
          <t>Summary: three cases, years 1 to 3</t>
        </is>
      </c>
    </row>
    <row r="2">
      <c r="A2" s="2" t="inlineStr">
        <is>
          <t>All figures in AED unless shown. Every number links to a case sheet; change the Assumptions sheet to move them. Our own assumptions, not a forecast.</t>
        </is>
      </c>
    </row>
    <row r="4">
      <c r="A4" s="30" t="inlineStr"/>
      <c r="B4" s="31" t="inlineStr">
        <is>
          <t>Cautious</t>
        </is>
      </c>
      <c r="F4" s="31" t="inlineStr">
        <is>
          <t>Base</t>
        </is>
      </c>
      <c r="J4" s="31" t="inlineStr">
        <is>
          <t>Upside</t>
        </is>
      </c>
      <c r="M4" s="32" t="inlineStr">
        <is>
          <t>Note</t>
        </is>
      </c>
    </row>
    <row r="5">
      <c r="A5" s="33" t="inlineStr">
        <is>
          <t>AED unless shown</t>
        </is>
      </c>
      <c r="B5" s="34" t="inlineStr">
        <is>
          <t>Year 1</t>
        </is>
      </c>
      <c r="C5" s="34" t="inlineStr">
        <is>
          <t>Year 2</t>
        </is>
      </c>
      <c r="D5" s="34" t="inlineStr">
        <is>
          <t>Year 3</t>
        </is>
      </c>
      <c r="F5" s="34" t="inlineStr">
        <is>
          <t>Year 1</t>
        </is>
      </c>
      <c r="G5" s="34" t="inlineStr">
        <is>
          <t>Year 2</t>
        </is>
      </c>
      <c r="H5" s="34" t="inlineStr">
        <is>
          <t>Year 3</t>
        </is>
      </c>
      <c r="J5" s="34" t="inlineStr">
        <is>
          <t>Year 1</t>
        </is>
      </c>
      <c r="K5" s="34" t="inlineStr">
        <is>
          <t>Year 2</t>
        </is>
      </c>
      <c r="L5" s="34" t="inlineStr">
        <is>
          <t>Year 3</t>
        </is>
      </c>
      <c r="M5" s="30" t="inlineStr"/>
    </row>
    <row r="7">
      <c r="A7" s="35" t="inlineStr">
        <is>
          <t>Members</t>
        </is>
      </c>
    </row>
    <row r="8">
      <c r="A8" s="4" t="inlineStr">
        <is>
          <t>Members at year end (individual and company seats)</t>
        </is>
      </c>
      <c r="B8" s="36">
        <f>Cautious!C27</f>
        <v>2756.2245460794</v>
      </c>
      <c r="C8" s="36">
        <f>Cautious!D27</f>
        <v>5481.1282632716</v>
      </c>
      <c r="D8" s="36">
        <f>Cautious!E27</f>
        <v>7839.46188958059</v>
      </c>
      <c r="F8" s="36">
        <f>Base!C27</f>
        <v>10968.8069552928</v>
      </c>
      <c r="G8" s="36">
        <f>Base!D27</f>
        <v>21848.0873946601</v>
      </c>
      <c r="H8" s="36">
        <f>Base!E27</f>
        <v>31564.0228139079</v>
      </c>
      <c r="J8" s="36">
        <f>Upside!C27</f>
        <v>33031.4757751554</v>
      </c>
      <c r="K8" s="36">
        <f>Upside!D27</f>
        <v>65850.3698042576</v>
      </c>
      <c r="L8" s="36">
        <f>Upside!E27</f>
        <v>96382.6179403329</v>
      </c>
    </row>
    <row r="9">
      <c r="A9" s="11" t="inlineStr">
        <is>
          <t>Individual members at year end</t>
        </is>
      </c>
      <c r="B9" s="37">
        <f>Cautious!C26</f>
        <v>2156.2245460794</v>
      </c>
      <c r="C9" s="37">
        <f>Cautious!D26</f>
        <v>3771.1282632716</v>
      </c>
      <c r="D9" s="37">
        <f>Cautious!E26</f>
        <v>5185.96188958059</v>
      </c>
      <c r="F9" s="37">
        <f>Base!C26</f>
        <v>7768.8069552928</v>
      </c>
      <c r="G9" s="37">
        <f>Base!D26</f>
        <v>14328.0873946601</v>
      </c>
      <c r="H9" s="37">
        <f>Base!E26</f>
        <v>20372.0228139079</v>
      </c>
      <c r="J9" s="37">
        <f>Upside!C26</f>
        <v>24031.4757751554</v>
      </c>
      <c r="K9" s="37">
        <f>Upside!D26</f>
        <v>46200.3698042576</v>
      </c>
      <c r="L9" s="37">
        <f>Upside!E26</f>
        <v>67680.1179403329</v>
      </c>
    </row>
    <row r="10">
      <c r="A10" s="11" t="inlineStr">
        <is>
          <t>Company seats at year end</t>
        </is>
      </c>
      <c r="B10" s="37">
        <f>Cautious!C25</f>
        <v>600</v>
      </c>
      <c r="C10" s="37">
        <f>Cautious!D25</f>
        <v>1710</v>
      </c>
      <c r="D10" s="37">
        <f>Cautious!E25</f>
        <v>2653.5</v>
      </c>
      <c r="F10" s="37">
        <f>Base!C25</f>
        <v>3200</v>
      </c>
      <c r="G10" s="37">
        <f>Base!D25</f>
        <v>7520</v>
      </c>
      <c r="H10" s="37">
        <f>Base!E25</f>
        <v>11192</v>
      </c>
      <c r="J10" s="37">
        <f>Upside!C25</f>
        <v>9000</v>
      </c>
      <c r="K10" s="37">
        <f>Upside!D25</f>
        <v>19650</v>
      </c>
      <c r="L10" s="37">
        <f>Upside!E25</f>
        <v>28702.5</v>
      </c>
    </row>
    <row r="11">
      <c r="A11" s="11" t="inlineStr">
        <is>
          <t>Insured members at year end</t>
        </is>
      </c>
      <c r="B11" s="37">
        <f>Cautious!C29</f>
        <v>137.81122730397</v>
      </c>
      <c r="C11" s="37">
        <f>Cautious!D29</f>
        <v>274.05641316358</v>
      </c>
      <c r="D11" s="37">
        <f>Cautious!E29</f>
        <v>391.97309447903</v>
      </c>
      <c r="F11" s="37">
        <f>Base!C29</f>
        <v>1645.32104329392</v>
      </c>
      <c r="G11" s="37">
        <f>Base!D29</f>
        <v>3277.21310919901</v>
      </c>
      <c r="H11" s="37">
        <f>Base!E29</f>
        <v>4734.60342208619</v>
      </c>
      <c r="J11" s="37">
        <f>Upside!C29</f>
        <v>8257.86894378886</v>
      </c>
      <c r="K11" s="37">
        <f>Upside!D29</f>
        <v>16462.5924510644</v>
      </c>
      <c r="L11" s="37">
        <f>Upside!E29</f>
        <v>24095.6544850832</v>
      </c>
    </row>
    <row r="12">
      <c r="A12" s="11" t="inlineStr">
        <is>
          <t>Average paying members</t>
        </is>
      </c>
      <c r="B12" s="37">
        <f>Cautious!C28/12</f>
        <v>1441.23814346634</v>
      </c>
      <c r="C12" s="37">
        <f>Cautious!D28/12</f>
        <v>4316.73579932773</v>
      </c>
      <c r="D12" s="37">
        <f>Cautious!E28/12</f>
        <v>6829.97889049609</v>
      </c>
      <c r="F12" s="37">
        <f>Base!C28/12</f>
        <v>5695.39706126935</v>
      </c>
      <c r="G12" s="37">
        <f>Base!D28/12</f>
        <v>17149.3005766786</v>
      </c>
      <c r="H12" s="37">
        <f>Base!E28/12</f>
        <v>27359.7335914862</v>
      </c>
      <c r="J12" s="37">
        <f>Upside!C28/12</f>
        <v>17532.8747465609</v>
      </c>
      <c r="K12" s="37">
        <f>Upside!D28/12</f>
        <v>51578.3108643197</v>
      </c>
      <c r="L12" s="37">
        <f>Upside!E28/12</f>
        <v>83070.4214720663</v>
      </c>
      <c r="M12" s="14" t="inlineStr">
        <is>
          <t>Member-months in the year / 12. Company seats count as paying members.</t>
        </is>
      </c>
    </row>
    <row r="13">
      <c r="A13" s="11" t="inlineStr">
        <is>
          <t>New individual members in the year</t>
        </is>
      </c>
      <c r="B13" s="37">
        <f>Cautious!C13</f>
        <v>2808</v>
      </c>
      <c r="C13" s="37">
        <f>Cautious!D13</f>
        <v>3744</v>
      </c>
      <c r="D13" s="37">
        <f>Cautious!E13</f>
        <v>4680</v>
      </c>
      <c r="F13" s="37">
        <f>Base!C13</f>
        <v>9600</v>
      </c>
      <c r="G13" s="37">
        <f>Base!D13</f>
        <v>12800</v>
      </c>
      <c r="H13" s="37">
        <f>Base!E13</f>
        <v>16000</v>
      </c>
      <c r="J13" s="37">
        <f>Upside!C13</f>
        <v>28800</v>
      </c>
      <c r="K13" s="37">
        <f>Upside!D13</f>
        <v>38400</v>
      </c>
      <c r="L13" s="37">
        <f>Upside!E13</f>
        <v>48000</v>
      </c>
    </row>
    <row r="14">
      <c r="A14" s="11" t="inlineStr">
        <is>
          <t xml:space="preserve">  of which from paid installs</t>
        </is>
      </c>
      <c r="B14" s="37">
        <f>Cautious!C11</f>
        <v>2160</v>
      </c>
      <c r="C14" s="37">
        <f>Cautious!D11</f>
        <v>2880</v>
      </c>
      <c r="D14" s="37">
        <f>Cautious!E11</f>
        <v>3600</v>
      </c>
      <c r="F14" s="37">
        <f>Base!C11</f>
        <v>6000</v>
      </c>
      <c r="G14" s="37">
        <f>Base!D11</f>
        <v>8000</v>
      </c>
      <c r="H14" s="37">
        <f>Base!E11</f>
        <v>10000</v>
      </c>
      <c r="J14" s="37">
        <f>Upside!C11</f>
        <v>14400</v>
      </c>
      <c r="K14" s="37">
        <f>Upside!D11</f>
        <v>19200</v>
      </c>
      <c r="L14" s="37">
        <f>Upside!E11</f>
        <v>24000</v>
      </c>
    </row>
    <row r="15">
      <c r="A15" s="11" t="inlineStr">
        <is>
          <t xml:space="preserve">  of which organic, PR and creators</t>
        </is>
      </c>
      <c r="B15" s="37">
        <f>Cautious!C12</f>
        <v>648</v>
      </c>
      <c r="C15" s="37">
        <f>Cautious!D12</f>
        <v>864</v>
      </c>
      <c r="D15" s="37">
        <f>Cautious!E12</f>
        <v>1080</v>
      </c>
      <c r="F15" s="37">
        <f>Base!C12</f>
        <v>3600</v>
      </c>
      <c r="G15" s="37">
        <f>Base!D12</f>
        <v>4800</v>
      </c>
      <c r="H15" s="37">
        <f>Base!E12</f>
        <v>6000</v>
      </c>
      <c r="J15" s="37">
        <f>Upside!C12</f>
        <v>14400</v>
      </c>
      <c r="K15" s="37">
        <f>Upside!D12</f>
        <v>19200</v>
      </c>
      <c r="L15" s="37">
        <f>Upside!E12</f>
        <v>24000</v>
      </c>
    </row>
    <row r="16">
      <c r="A16" s="11" t="inlineStr">
        <is>
          <t>New company seats in the year</t>
        </is>
      </c>
      <c r="B16" s="37">
        <f>Cautious!C23</f>
        <v>600</v>
      </c>
      <c r="C16" s="37">
        <f>Cautious!D23</f>
        <v>1200</v>
      </c>
      <c r="D16" s="37">
        <f>Cautious!E23</f>
        <v>1200</v>
      </c>
      <c r="F16" s="37">
        <f>Base!C23</f>
        <v>3200</v>
      </c>
      <c r="G16" s="37">
        <f>Base!D23</f>
        <v>4800</v>
      </c>
      <c r="H16" s="37">
        <f>Base!E23</f>
        <v>4800</v>
      </c>
      <c r="J16" s="37">
        <f>Upside!C23</f>
        <v>9000</v>
      </c>
      <c r="K16" s="37">
        <f>Upside!D23</f>
        <v>12000</v>
      </c>
      <c r="L16" s="37">
        <f>Upside!E23</f>
        <v>12000</v>
      </c>
    </row>
    <row r="18">
      <c r="A18" s="35" t="inlineStr">
        <is>
          <t>Profit and loss (AED)</t>
        </is>
      </c>
    </row>
    <row r="19">
      <c r="A19" s="11" t="inlineStr">
        <is>
          <t>Gross bookings, VAT included</t>
        </is>
      </c>
      <c r="B19" s="37">
        <f>Cautious!C36</f>
        <v>1836739.01000226</v>
      </c>
      <c r="C19" s="37">
        <f>Cautious!D36</f>
        <v>3938076.27659467</v>
      </c>
      <c r="D19" s="37">
        <f>Cautious!E36</f>
        <v>5681449.8751877</v>
      </c>
      <c r="F19" s="37">
        <f>Base!C36</f>
        <v>7057620.71014965</v>
      </c>
      <c r="G19" s="37">
        <f>Base!D36</f>
        <v>15401534.6160032</v>
      </c>
      <c r="H19" s="37">
        <f>Base!E36</f>
        <v>22675039.331848</v>
      </c>
      <c r="J19" s="37">
        <f>Upside!C36</f>
        <v>21177223.2285797</v>
      </c>
      <c r="K19" s="37">
        <f>Upside!D36</f>
        <v>47048834.3628138</v>
      </c>
      <c r="L19" s="37">
        <f>Upside!E36</f>
        <v>70710788.1212145</v>
      </c>
    </row>
    <row r="20">
      <c r="A20" s="38" t="inlineStr">
        <is>
          <t>Net revenue</t>
        </is>
      </c>
      <c r="B20" s="39">
        <f>Cautious!C48</f>
        <v>1576257.16914985</v>
      </c>
      <c r="C20" s="39">
        <f>Cautious!D48</f>
        <v>3333316.66035644</v>
      </c>
      <c r="D20" s="39">
        <f>Cautious!E48</f>
        <v>5090197.92282233</v>
      </c>
      <c r="E20" s="40" t="n"/>
      <c r="F20" s="39">
        <f>Base!C48</f>
        <v>6211394.28372339</v>
      </c>
      <c r="G20" s="39">
        <f>Base!D48</f>
        <v>13644080.3534997</v>
      </c>
      <c r="H20" s="39">
        <f>Base!E48</f>
        <v>20482202.4607381</v>
      </c>
      <c r="I20" s="40" t="n"/>
      <c r="J20" s="39">
        <f>Upside!C48</f>
        <v>17089814.7318428</v>
      </c>
      <c r="K20" s="39">
        <f>Upside!D48</f>
        <v>41091445.5684239</v>
      </c>
      <c r="L20" s="39">
        <f>Upside!E48</f>
        <v>62434884.394394</v>
      </c>
      <c r="M20" s="40" t="n"/>
    </row>
    <row r="21">
      <c r="A21" s="11" t="inlineStr">
        <is>
          <t xml:space="preserve">  Membership, App Store</t>
        </is>
      </c>
      <c r="B21" s="37">
        <f>Cautious!C42</f>
        <v>1231883.96047802</v>
      </c>
      <c r="C21" s="37">
        <f>Cautious!D42</f>
        <v>2316439.06788165</v>
      </c>
      <c r="D21" s="37">
        <f>Cautious!E42</f>
        <v>3267323.71442872</v>
      </c>
      <c r="F21" s="37">
        <f>Base!C42</f>
        <v>4270918.77769571</v>
      </c>
      <c r="G21" s="37">
        <f>Base!D42</f>
        <v>8726502.56457385</v>
      </c>
      <c r="H21" s="37">
        <f>Base!E42</f>
        <v>12799420.4433128</v>
      </c>
      <c r="J21" s="37">
        <f>Upside!C42</f>
        <v>10968148.8190531</v>
      </c>
      <c r="K21" s="37">
        <f>Upside!D42</f>
        <v>26237560.2591527</v>
      </c>
      <c r="L21" s="37">
        <f>Upside!E42</f>
        <v>39744268.3008675</v>
      </c>
    </row>
    <row r="22">
      <c r="A22" s="11" t="inlineStr">
        <is>
          <t xml:space="preserve">  Company seats</t>
        </is>
      </c>
      <c r="B22" s="37">
        <f>Cautious!C43</f>
        <v>300000</v>
      </c>
      <c r="C22" s="37">
        <f>Cautious!D43</f>
        <v>855000</v>
      </c>
      <c r="D22" s="37">
        <f>Cautious!E43</f>
        <v>1326750</v>
      </c>
      <c r="F22" s="37">
        <f>Base!C43</f>
        <v>1600000</v>
      </c>
      <c r="G22" s="37">
        <f>Base!D43</f>
        <v>3760000</v>
      </c>
      <c r="H22" s="37">
        <f>Base!E43</f>
        <v>5596000</v>
      </c>
      <c r="J22" s="37">
        <f>Upside!C43</f>
        <v>4500000</v>
      </c>
      <c r="K22" s="37">
        <f>Upside!D43</f>
        <v>9825000</v>
      </c>
      <c r="L22" s="37">
        <f>Upside!E43</f>
        <v>14351250</v>
      </c>
    </row>
    <row r="23">
      <c r="A23" s="11" t="inlineStr">
        <is>
          <t xml:space="preserve">  Insurance commission</t>
        </is>
      </c>
      <c r="B23" s="37">
        <f>Cautious!C44</f>
        <v>11945.3504438377</v>
      </c>
      <c r="C23" s="37">
        <f>Cautious!D44</f>
        <v>64751.0369899159</v>
      </c>
      <c r="D23" s="37">
        <f>Cautious!E44</f>
        <v>102449.683357441</v>
      </c>
      <c r="F23" s="37">
        <f>Base!C44</f>
        <v>212329.072149121</v>
      </c>
      <c r="G23" s="37">
        <f>Base!D44</f>
        <v>771718.525950536</v>
      </c>
      <c r="H23" s="37">
        <f>Base!E44</f>
        <v>1231188.01161688</v>
      </c>
      <c r="J23" s="37">
        <f>Upside!C44</f>
        <v>1227176.23099207</v>
      </c>
      <c r="K23" s="37">
        <f>Upside!D44</f>
        <v>3868373.31482397</v>
      </c>
      <c r="L23" s="37">
        <f>Upside!E44</f>
        <v>6230281.61040497</v>
      </c>
    </row>
    <row r="24">
      <c r="A24" s="11" t="inlineStr">
        <is>
          <t xml:space="preserve">  Legal referral commission</t>
        </is>
      </c>
      <c r="B24" s="37">
        <f>Cautious!C46</f>
        <v>32427.8582279926</v>
      </c>
      <c r="C24" s="37">
        <f>Cautious!D46</f>
        <v>97126.5554848739</v>
      </c>
      <c r="D24" s="37">
        <f>Cautious!E46</f>
        <v>153674.525036162</v>
      </c>
      <c r="F24" s="37">
        <f>Base!C46</f>
        <v>128146.43387856</v>
      </c>
      <c r="G24" s="37">
        <f>Base!D46</f>
        <v>385859.262975268</v>
      </c>
      <c r="H24" s="37">
        <f>Base!E46</f>
        <v>615594.005808439</v>
      </c>
      <c r="J24" s="37">
        <f>Upside!C46</f>
        <v>394489.68179762</v>
      </c>
      <c r="K24" s="37">
        <f>Upside!D46</f>
        <v>1160511.99444719</v>
      </c>
      <c r="L24" s="37">
        <f>Upside!E46</f>
        <v>1869084.48312149</v>
      </c>
      <c r="M24" s="14" t="inlineStr">
        <is>
          <t>Switch on the Assumptions sheet. Counted until Jon confirms otherwise (Decree-Law 34 of 2022, Art. 101).</t>
        </is>
      </c>
    </row>
    <row r="25">
      <c r="A25" s="11" t="inlineStr">
        <is>
          <t xml:space="preserve">  Law-firm panel membership</t>
        </is>
      </c>
      <c r="B25" s="37">
        <f>Cautious!C47</f>
        <v>0</v>
      </c>
      <c r="C25" s="37">
        <f>Cautious!D47</f>
        <v>0</v>
      </c>
      <c r="D25" s="37">
        <f>Cautious!E47</f>
        <v>240000</v>
      </c>
      <c r="F25" s="37">
        <f>Base!C47</f>
        <v>0</v>
      </c>
      <c r="G25" s="37">
        <f>Base!D47</f>
        <v>0</v>
      </c>
      <c r="H25" s="37">
        <f>Base!E47</f>
        <v>240000</v>
      </c>
      <c r="J25" s="37">
        <f>Upside!C47</f>
        <v>0</v>
      </c>
      <c r="K25" s="37">
        <f>Upside!D47</f>
        <v>0</v>
      </c>
      <c r="L25" s="37">
        <f>Upside!E47</f>
        <v>240000</v>
      </c>
      <c r="M25" s="14" t="inlineStr">
        <is>
          <t>From month 25. Placeholder fee, to set.</t>
        </is>
      </c>
    </row>
    <row r="26">
      <c r="A26" s="11" t="inlineStr">
        <is>
          <t>Direct costs</t>
        </is>
      </c>
      <c r="B26" s="37">
        <f>Cautious!C57</f>
        <v>115274.791422093</v>
      </c>
      <c r="C26" s="37">
        <f>Cautious!D57</f>
        <v>250127.362330013</v>
      </c>
      <c r="D26" s="37">
        <f>Cautious!E57</f>
        <v>363615.195305491</v>
      </c>
      <c r="F26" s="37">
        <f>Base!C57</f>
        <v>443380.021478907</v>
      </c>
      <c r="G26" s="37">
        <f>Base!D57</f>
        <v>969895.476037007</v>
      </c>
      <c r="H26" s="37">
        <f>Base!E57</f>
        <v>1428808.09961122</v>
      </c>
      <c r="J26" s="37">
        <f>Upside!C57</f>
        <v>1270723.25212501</v>
      </c>
      <c r="K26" s="37">
        <f>Upside!D57</f>
        <v>2846966.5084072</v>
      </c>
      <c r="L26" s="37">
        <f>Upside!E57</f>
        <v>4253937.35401805</v>
      </c>
    </row>
    <row r="27">
      <c r="A27" s="38" t="inlineStr">
        <is>
          <t>Contribution</t>
        </is>
      </c>
      <c r="B27" s="39">
        <f>Cautious!C58</f>
        <v>1460982.37772776</v>
      </c>
      <c r="C27" s="39">
        <f>Cautious!D58</f>
        <v>3083189.29802643</v>
      </c>
      <c r="D27" s="39">
        <f>Cautious!E58</f>
        <v>4726582.72751684</v>
      </c>
      <c r="E27" s="40" t="n"/>
      <c r="F27" s="39">
        <f>Base!C58</f>
        <v>5768014.26224449</v>
      </c>
      <c r="G27" s="39">
        <f>Base!D58</f>
        <v>12674184.8774626</v>
      </c>
      <c r="H27" s="39">
        <f>Base!E58</f>
        <v>19053394.3611269</v>
      </c>
      <c r="I27" s="40" t="n"/>
      <c r="J27" s="39">
        <f>Upside!C58</f>
        <v>15819091.4797178</v>
      </c>
      <c r="K27" s="39">
        <f>Upside!D58</f>
        <v>38244479.0600167</v>
      </c>
      <c r="L27" s="39">
        <f>Upside!E58</f>
        <v>58180947.0403759</v>
      </c>
      <c r="M27" s="40" t="n"/>
    </row>
    <row r="28">
      <c r="A28" s="11" t="inlineStr">
        <is>
          <t>Marketing</t>
        </is>
      </c>
      <c r="B28" s="37">
        <f>Cautious!C65</f>
        <v>2880000</v>
      </c>
      <c r="C28" s="37">
        <f>Cautious!D65</f>
        <v>3360000</v>
      </c>
      <c r="D28" s="37">
        <f>Cautious!E65</f>
        <v>3960000</v>
      </c>
      <c r="F28" s="37">
        <f>Base!C65</f>
        <v>2880000</v>
      </c>
      <c r="G28" s="37">
        <f>Base!D65</f>
        <v>3360000</v>
      </c>
      <c r="H28" s="37">
        <f>Base!E65</f>
        <v>3960000</v>
      </c>
      <c r="J28" s="37">
        <f>Upside!C65</f>
        <v>2880000</v>
      </c>
      <c r="K28" s="37">
        <f>Upside!D65</f>
        <v>3360000</v>
      </c>
      <c r="L28" s="37">
        <f>Upside!E65</f>
        <v>3960000</v>
      </c>
    </row>
    <row r="29">
      <c r="A29" s="11" t="inlineStr">
        <is>
          <t>Operations (24/7 desk)</t>
        </is>
      </c>
      <c r="B29" s="37">
        <f>Cautious!C67</f>
        <v>180000</v>
      </c>
      <c r="C29" s="37">
        <f>Cautious!D67</f>
        <v>180000</v>
      </c>
      <c r="D29" s="37">
        <f>Cautious!E67</f>
        <v>180000</v>
      </c>
      <c r="F29" s="37">
        <f>Base!C67</f>
        <v>210000</v>
      </c>
      <c r="G29" s="37">
        <f>Base!D67</f>
        <v>360000</v>
      </c>
      <c r="H29" s="37">
        <f>Base!E67</f>
        <v>360000</v>
      </c>
      <c r="J29" s="37">
        <f>Upside!C67</f>
        <v>315000</v>
      </c>
      <c r="K29" s="37">
        <f>Upside!D67</f>
        <v>660000</v>
      </c>
      <c r="L29" s="37">
        <f>Upside!E67</f>
        <v>1050000</v>
      </c>
    </row>
    <row r="30">
      <c r="A30" s="11" t="inlineStr">
        <is>
          <t>Technology</t>
        </is>
      </c>
      <c r="B30" s="37">
        <f>Cautious!C71</f>
        <v>1600000</v>
      </c>
      <c r="C30" s="37">
        <f>Cautious!D71</f>
        <v>1500000</v>
      </c>
      <c r="D30" s="37">
        <f>Cautious!E71</f>
        <v>1500000</v>
      </c>
      <c r="F30" s="37">
        <f>Base!C71</f>
        <v>1600000</v>
      </c>
      <c r="G30" s="37">
        <f>Base!D71</f>
        <v>1500000</v>
      </c>
      <c r="H30" s="37">
        <f>Base!E71</f>
        <v>1500000</v>
      </c>
      <c r="J30" s="37">
        <f>Upside!C71</f>
        <v>1600000</v>
      </c>
      <c r="K30" s="37">
        <f>Upside!D71</f>
        <v>1500000</v>
      </c>
      <c r="L30" s="37">
        <f>Upside!E71</f>
        <v>1500000</v>
      </c>
    </row>
    <row r="31">
      <c r="A31" s="11" t="inlineStr">
        <is>
          <t>Administration</t>
        </is>
      </c>
      <c r="B31" s="37">
        <f>Cautious!C78</f>
        <v>1820000</v>
      </c>
      <c r="C31" s="37">
        <f>Cautious!D78</f>
        <v>1770000</v>
      </c>
      <c r="D31" s="37">
        <f>Cautious!E78</f>
        <v>1770000</v>
      </c>
      <c r="F31" s="37">
        <f>Base!C78</f>
        <v>1820000</v>
      </c>
      <c r="G31" s="37">
        <f>Base!D78</f>
        <v>1770000</v>
      </c>
      <c r="H31" s="37">
        <f>Base!E78</f>
        <v>1770000</v>
      </c>
      <c r="J31" s="37">
        <f>Upside!C78</f>
        <v>1820000</v>
      </c>
      <c r="K31" s="37">
        <f>Upside!D78</f>
        <v>1770000</v>
      </c>
      <c r="L31" s="37">
        <f>Upside!E78</f>
        <v>1770000</v>
      </c>
    </row>
    <row r="32">
      <c r="A32" s="11" t="inlineStr">
        <is>
          <t>Contingency</t>
        </is>
      </c>
      <c r="B32" s="37">
        <f>Cautious!C80</f>
        <v>989291.218713314</v>
      </c>
      <c r="C32" s="37">
        <f>Cautious!D80</f>
        <v>1059019.1043495</v>
      </c>
      <c r="D32" s="37">
        <f>Cautious!E80</f>
        <v>1166042.27929582</v>
      </c>
      <c r="F32" s="37">
        <f>Base!C80</f>
        <v>1043007.00322184</v>
      </c>
      <c r="G32" s="37">
        <f>Base!D80</f>
        <v>1193984.32140555</v>
      </c>
      <c r="H32" s="37">
        <f>Base!E80</f>
        <v>1352821.21494168</v>
      </c>
      <c r="J32" s="37">
        <f>Upside!C80</f>
        <v>1182858.48781875</v>
      </c>
      <c r="K32" s="37">
        <f>Upside!D80</f>
        <v>1520544.97626108</v>
      </c>
      <c r="L32" s="37">
        <f>Upside!E80</f>
        <v>1880090.60310271</v>
      </c>
    </row>
    <row r="33">
      <c r="A33" s="38" t="inlineStr">
        <is>
          <t>Result</t>
        </is>
      </c>
      <c r="B33" s="39">
        <f>Cautious!C81</f>
        <v>-6008308.84098556</v>
      </c>
      <c r="C33" s="39">
        <f>Cautious!D81</f>
        <v>-4785829.80632307</v>
      </c>
      <c r="D33" s="39">
        <f>Cautious!E81</f>
        <v>-3849459.55177899</v>
      </c>
      <c r="E33" s="40" t="n"/>
      <c r="F33" s="39">
        <f>Base!C81</f>
        <v>-1784992.74097735</v>
      </c>
      <c r="G33" s="39">
        <f>Base!D81</f>
        <v>4490200.55605709</v>
      </c>
      <c r="H33" s="39">
        <f>Base!E81</f>
        <v>10110573.1461852</v>
      </c>
      <c r="I33" s="40" t="n"/>
      <c r="J33" s="39">
        <f>Upside!C81</f>
        <v>8021232.99189907</v>
      </c>
      <c r="K33" s="39">
        <f>Upside!D81</f>
        <v>29433934.0837556</v>
      </c>
      <c r="L33" s="39">
        <f>Upside!E81</f>
        <v>48020856.4372732</v>
      </c>
      <c r="M33" s="40" t="n"/>
    </row>
    <row r="35">
      <c r="A35" s="35" t="inlineStr">
        <is>
          <t>Cash (AED)</t>
        </is>
      </c>
    </row>
    <row r="36">
      <c r="A36" s="4" t="inlineStr">
        <is>
          <t>Closing cash</t>
        </is>
      </c>
      <c r="B36" s="36">
        <f>Cautious!C85</f>
        <v>991691.159014444</v>
      </c>
      <c r="C36" s="36">
        <f>Cautious!D85</f>
        <v>-3794138.64730863</v>
      </c>
      <c r="D36" s="36">
        <f>Cautious!E85</f>
        <v>-7643598.19908762</v>
      </c>
      <c r="F36" s="36">
        <f>Base!C85</f>
        <v>5215007.25902265</v>
      </c>
      <c r="G36" s="36">
        <f>Base!D85</f>
        <v>9705207.81507974</v>
      </c>
      <c r="H36" s="36">
        <f>Base!E85</f>
        <v>19815780.9612649</v>
      </c>
      <c r="J36" s="36">
        <f>Upside!C85</f>
        <v>15021232.9918991</v>
      </c>
      <c r="K36" s="36">
        <f>Upside!D85</f>
        <v>44455167.0756547</v>
      </c>
      <c r="L36" s="36">
        <f>Upside!E85</f>
        <v>92476023.5129279</v>
      </c>
    </row>
    <row r="37">
      <c r="A37" s="11" t="inlineStr">
        <is>
          <t>Lowest cash balance in the year</t>
        </is>
      </c>
      <c r="B37" s="37">
        <f>Cautious!C86</f>
        <v>991691.159014444</v>
      </c>
      <c r="C37" s="37">
        <f>Cautious!D86</f>
        <v>-3794138.64730863</v>
      </c>
      <c r="D37" s="37">
        <f>Cautious!E86</f>
        <v>-7643598.19908762</v>
      </c>
      <c r="F37" s="37">
        <f>Base!C86</f>
        <v>5151495.73285782</v>
      </c>
      <c r="G37" s="37">
        <f>Base!D86</f>
        <v>5372284.54878417</v>
      </c>
      <c r="H37" s="37">
        <f>Base!E86</f>
        <v>10360386.9205143</v>
      </c>
      <c r="J37" s="37">
        <f>Upside!C86</f>
        <v>6696648.0008518</v>
      </c>
      <c r="K37" s="37">
        <f>Upside!D86</f>
        <v>16814609.9593893</v>
      </c>
      <c r="L37" s="37">
        <f>Upside!E86</f>
        <v>47881440.0626525</v>
      </c>
    </row>
    <row r="38">
      <c r="A38" s="11" t="inlineStr">
        <is>
          <t>Month of the lowest cash balance</t>
        </is>
      </c>
      <c r="B38" s="41">
        <f>Cautious!C87</f>
        <v>12</v>
      </c>
      <c r="C38" s="41">
        <f>Cautious!D87</f>
        <v>24</v>
      </c>
      <c r="D38" s="41">
        <f>Cautious!E87</f>
        <v>36</v>
      </c>
      <c r="F38" s="41">
        <f>Base!C87</f>
        <v>8</v>
      </c>
      <c r="G38" s="41">
        <f>Base!D87</f>
        <v>13</v>
      </c>
      <c r="H38" s="41">
        <f>Base!E87</f>
        <v>25</v>
      </c>
      <c r="J38" s="41">
        <f>Upside!C87</f>
        <v>2</v>
      </c>
      <c r="K38" s="41">
        <f>Upside!D87</f>
        <v>13</v>
      </c>
      <c r="L38" s="41">
        <f>Upside!E87</f>
        <v>25</v>
      </c>
    </row>
    <row r="40">
      <c r="A40" s="35" t="inlineStr">
        <is>
          <t>Apple Small Business Program check</t>
        </is>
      </c>
    </row>
    <row r="41">
      <c r="A41" s="11" t="inlineStr">
        <is>
          <t>App Store proceeds in the year (USD)</t>
        </is>
      </c>
      <c r="B41" s="37">
        <f>Cautious!C41</f>
        <v>335434.706733293</v>
      </c>
      <c r="C41" s="37">
        <f>Cautious!D41</f>
        <v>630752.639314269</v>
      </c>
      <c r="D41" s="37">
        <f>Cautious!E41</f>
        <v>889672.89705343</v>
      </c>
      <c r="F41" s="37">
        <f>Base!C41</f>
        <v>1162945.88909345</v>
      </c>
      <c r="G41" s="37">
        <f>Base!D41</f>
        <v>2376174.96652794</v>
      </c>
      <c r="H41" s="37">
        <f>Base!E41</f>
        <v>3485206.38347523</v>
      </c>
      <c r="J41" s="37">
        <f>Upside!C41</f>
        <v>2986561.96570542</v>
      </c>
      <c r="K41" s="37">
        <f>Upside!D41</f>
        <v>7144332.26934042</v>
      </c>
      <c r="L41" s="37">
        <f>Upside!E41</f>
        <v>10822128.8770231</v>
      </c>
      <c r="M41" s="14" t="inlineStr">
        <is>
          <t>Proceeds after VAT and Apple, at AED 3.6725 per USD.</t>
        </is>
      </c>
    </row>
    <row r="42">
      <c r="A42" s="11" t="inlineStr">
        <is>
          <t>Over USD 1M?</t>
        </is>
      </c>
      <c r="B42" s="42" t="str">
        <f>IF(Cautious!C41&gt;=Assumptions!$B$37,"Over USD 1M","Under USD 1M")</f>
        <v>Under USD 1M</v>
      </c>
      <c r="C42" s="42" t="str">
        <f>IF(Cautious!D41&gt;=Assumptions!$B$37,"Over USD 1M","Under USD 1M")</f>
        <v>Under USD 1M</v>
      </c>
      <c r="D42" s="42" t="str">
        <f>IF(Cautious!E41&gt;=Assumptions!$B$37,"Over USD 1M","Under USD 1M")</f>
        <v>Under USD 1M</v>
      </c>
      <c r="F42" s="42" t="str">
        <f>IF(Base!C41&gt;=Assumptions!$C$37,"Over USD 1M","Under USD 1M")</f>
        <v>Over USD 1M</v>
      </c>
      <c r="G42" s="42" t="str">
        <f>IF(Base!D41&gt;=Assumptions!$C$37,"Over USD 1M","Under USD 1M")</f>
        <v>Over USD 1M</v>
      </c>
      <c r="H42" s="42" t="str">
        <f>IF(Base!E41&gt;=Assumptions!$C$37,"Over USD 1M","Under USD 1M")</f>
        <v>Over USD 1M</v>
      </c>
      <c r="J42" s="42" t="str">
        <f>IF(Upside!C41&gt;=Assumptions!$D$37,"Over USD 1M","Under USD 1M")</f>
        <v>Over USD 1M</v>
      </c>
      <c r="K42" s="42" t="str">
        <f>IF(Upside!D41&gt;=Assumptions!$D$37,"Over USD 1M","Under USD 1M")</f>
        <v>Over USD 1M</v>
      </c>
      <c r="L42" s="42" t="str">
        <f>IF(Upside!E41&gt;=Assumptions!$D$37,"Over USD 1M","Under USD 1M")</f>
        <v>Over USD 1M</v>
      </c>
      <c r="M42" s="14" t="inlineStr">
        <is>
          <t>Year 1 assumes 15% in Cautious and Base; a case over USD 1M pays 30% from the month after it crosses (switch on the Assumptions sheet). Years 2 and 3 use the blended rate either way, which is prudent for a case that stays under.</t>
        </is>
      </c>
    </row>
    <row r="43">
      <c r="A43" s="11" t="inlineStr">
        <is>
          <t>Apple commission, effective rate</t>
        </is>
      </c>
      <c r="B43" s="43">
        <f>Cautious!C39</f>
        <v>0.15</v>
      </c>
      <c r="C43" s="43">
        <f>Cautious!D39</f>
        <v>0.2</v>
      </c>
      <c r="D43" s="43">
        <f>Cautious!E39</f>
        <v>0.2</v>
      </c>
      <c r="F43" s="43">
        <f>Base!C39</f>
        <v>0.166087576961949</v>
      </c>
      <c r="G43" s="43">
        <f>Base!D39</f>
        <v>0.2</v>
      </c>
      <c r="H43" s="43">
        <f>Base!E39</f>
        <v>0.2</v>
      </c>
      <c r="J43" s="43">
        <f>Upside!C39</f>
        <v>0.3</v>
      </c>
      <c r="K43" s="43">
        <f>Upside!D39</f>
        <v>0.25</v>
      </c>
      <c r="L43" s="43">
        <f>Upside!E39</f>
        <v>0.25</v>
      </c>
    </row>
    <row r="45">
      <c r="A45" s="35" t="inlineStr">
        <is>
          <t>Unit economics</t>
        </is>
      </c>
    </row>
    <row r="46">
      <c r="A46" s="11" t="inlineStr">
        <is>
          <t>Blended cost per new member (all marketing / new individual members)</t>
        </is>
      </c>
      <c r="B46" s="21">
        <f>IF(Cautious!C13=0,0,Cautious!C65/Cautious!C13)</f>
        <v>1025.64102564103</v>
      </c>
      <c r="C46" s="21">
        <f>IF(Cautious!D13=0,0,Cautious!D65/Cautious!D13)</f>
        <v>897.435897435898</v>
      </c>
      <c r="D46" s="21">
        <f>IF(Cautious!E13=0,0,Cautious!E65/Cautious!E13)</f>
        <v>846.153846153846</v>
      </c>
      <c r="F46" s="21">
        <f>IF(Base!C13=0,0,Base!C65/Base!C13)</f>
        <v>300</v>
      </c>
      <c r="G46" s="21">
        <f>IF(Base!D13=0,0,Base!D65/Base!D13)</f>
        <v>262.5</v>
      </c>
      <c r="H46" s="21">
        <f>IF(Base!E13=0,0,Base!E65/Base!E13)</f>
        <v>247.5</v>
      </c>
      <c r="J46" s="21">
        <f>IF(Upside!C13=0,0,Upside!C65/Upside!C13)</f>
        <v>100</v>
      </c>
      <c r="K46" s="21">
        <f>IF(Upside!D13=0,0,Upside!D65/Upside!D13)</f>
        <v>87.5</v>
      </c>
      <c r="L46" s="21">
        <f>IF(Upside!E13=0,0,Upside!E65/Upside!E13)</f>
        <v>82.5</v>
      </c>
    </row>
    <row r="47">
      <c r="A47" s="11" t="inlineStr">
        <is>
          <t>Ad spend per paid member (cost per install / conversion)</t>
        </is>
      </c>
      <c r="B47" s="21">
        <f>IF(Cautious!C11=0,0,Cautious!C61/Cautious!C11)</f>
        <v>833.333333333333</v>
      </c>
      <c r="C47" s="21">
        <f>IF(Cautious!D11=0,0,Cautious!D61/Cautious!D11)</f>
        <v>833.333333333333</v>
      </c>
      <c r="D47" s="21">
        <f>IF(Cautious!E11=0,0,Cautious!E61/Cautious!E11)</f>
        <v>833.333333333333</v>
      </c>
      <c r="F47" s="21">
        <f>IF(Base!C11=0,0,Base!C61/Base!C11)</f>
        <v>300</v>
      </c>
      <c r="G47" s="21">
        <f>IF(Base!D11=0,0,Base!D61/Base!D11)</f>
        <v>300</v>
      </c>
      <c r="H47" s="21">
        <f>IF(Base!E11=0,0,Base!E61/Base!E11)</f>
        <v>300</v>
      </c>
      <c r="J47" s="21">
        <f>IF(Upside!C11=0,0,Upside!C61/Upside!C11)</f>
        <v>125</v>
      </c>
      <c r="K47" s="21">
        <f>IF(Upside!D11=0,0,Upside!D61/Upside!D11)</f>
        <v>125</v>
      </c>
      <c r="L47" s="21">
        <f>IF(Upside!E11=0,0,Upside!E61/Upside!E11)</f>
        <v>125</v>
      </c>
    </row>
    <row r="48">
      <c r="A48" s="11" t="inlineStr">
        <is>
          <t>Net revenue per member-month</t>
        </is>
      </c>
      <c r="B48" s="44">
        <f>Cautious!C48/Cautious!C28</f>
        <v>91.1402218233678</v>
      </c>
      <c r="C48" s="44">
        <f>Cautious!D48/Cautious!D28</f>
        <v>64.3487119147521</v>
      </c>
      <c r="D48" s="44">
        <f>Cautious!E48/Cautious!E28</f>
        <v>62.1060719273151</v>
      </c>
      <c r="F48" s="44">
        <f>Base!C48/Base!C28</f>
        <v>90.8832491820896</v>
      </c>
      <c r="G48" s="44">
        <f>Base!D48/Base!D28</f>
        <v>66.3004704501589</v>
      </c>
      <c r="H48" s="44">
        <f>Base!E48/Base!E28</f>
        <v>62.385483373005</v>
      </c>
      <c r="J48" s="44">
        <f>Upside!C48/Upside!C28</f>
        <v>81.2274797053986</v>
      </c>
      <c r="K48" s="44">
        <f>Upside!D48/Upside!D28</f>
        <v>66.3900595680579</v>
      </c>
      <c r="L48" s="44">
        <f>Upside!E48/Upside!E28</f>
        <v>62.6324862769081</v>
      </c>
    </row>
    <row r="49">
      <c r="A49" s="11" t="inlineStr">
        <is>
          <t>Contribution per member-month</t>
        </is>
      </c>
      <c r="B49" s="44">
        <f>Cautious!C58/Cautious!C28</f>
        <v>84.4749578889817</v>
      </c>
      <c r="C49" s="44">
        <f>Cautious!D58/Cautious!D28</f>
        <v>59.5200756882588</v>
      </c>
      <c r="D49" s="44">
        <f>Cautious!E58/Cautious!E28</f>
        <v>57.6695624210234</v>
      </c>
      <c r="F49" s="44">
        <f>Base!C58/Base!C28</f>
        <v>84.3958463327776</v>
      </c>
      <c r="G49" s="44">
        <f>Base!D58/Base!D28</f>
        <v>61.5874722353513</v>
      </c>
      <c r="H49" s="44">
        <f>Base!E58/Base!E28</f>
        <v>58.0335644759833</v>
      </c>
      <c r="J49" s="44">
        <f>Upside!C58/Upside!C28</f>
        <v>75.1877625526526</v>
      </c>
      <c r="K49" s="44">
        <f>Upside!D58/Upside!D28</f>
        <v>61.7903120180067</v>
      </c>
      <c r="L49" s="44">
        <f>Upside!E58/Upside!E28</f>
        <v>58.3650855195795</v>
      </c>
    </row>
    <row r="50">
      <c r="A50" s="11" t="inlineStr">
        <is>
          <t>Expected life of a new member (months)</t>
        </is>
      </c>
      <c r="B50" s="45">
        <f>Assumptions!$B$19/Assumptions!$B$21+Assumptions!$B$18/Assumptions!$B$22+Assumptions!$B$17*12/(1-Assumptions!$B$23)</f>
        <v>16.225</v>
      </c>
      <c r="C50" s="45">
        <f>Assumptions!$B$19/Assumptions!$B$21+Assumptions!$B$18/Assumptions!$B$22+Assumptions!$B$17*12/(1-Assumptions!$B$23)</f>
        <v>16.225</v>
      </c>
      <c r="D50" s="45">
        <f>Assumptions!$B$19/Assumptions!$B$21+Assumptions!$B$18/Assumptions!$B$22+Assumptions!$B$17*12/(1-Assumptions!$B$23)</f>
        <v>16.225</v>
      </c>
      <c r="F50" s="45">
        <f>Assumptions!$C$19/Assumptions!$C$21+Assumptions!$C$18/Assumptions!$C$22+Assumptions!$C$17*12/(1-Assumptions!$C$23)</f>
        <v>20.75</v>
      </c>
      <c r="G50" s="45">
        <f>Assumptions!$C$19/Assumptions!$C$21+Assumptions!$C$18/Assumptions!$C$22+Assumptions!$C$17*12/(1-Assumptions!$C$23)</f>
        <v>20.75</v>
      </c>
      <c r="H50" s="45">
        <f>Assumptions!$C$19/Assumptions!$C$21+Assumptions!$C$18/Assumptions!$C$22+Assumptions!$C$17*12/(1-Assumptions!$C$23)</f>
        <v>20.75</v>
      </c>
      <c r="J50" s="45">
        <f>Assumptions!$D$19/Assumptions!$D$21+Assumptions!$D$18/Assumptions!$D$22+Assumptions!$D$17*12/(1-Assumptions!$D$23)</f>
        <v>26.5</v>
      </c>
      <c r="K50" s="45">
        <f>Assumptions!$D$19/Assumptions!$D$21+Assumptions!$D$18/Assumptions!$D$22+Assumptions!$D$17*12/(1-Assumptions!$D$23)</f>
        <v>26.5</v>
      </c>
      <c r="L50" s="45">
        <f>Assumptions!$D$19/Assumptions!$D$21+Assumptions!$D$18/Assumptions!$D$22+Assumptions!$D$17*12/(1-Assumptions!$D$23)</f>
        <v>26.5</v>
      </c>
      <c r="M50" s="14" t="inlineStr">
        <is>
          <t>Weighted by the plan mix. Weekly and monthly plans: 1 / monthly churn. Annual plan: 12 / (1 - renewal rate).</t>
        </is>
      </c>
    </row>
    <row r="51">
      <c r="A51" s="4" t="inlineStr">
        <is>
          <t>LTV: contribution per member-month x expected life</t>
        </is>
      </c>
      <c r="B51" s="46">
        <f>B49*B50</f>
        <v>1370.60619174873</v>
      </c>
      <c r="C51" s="46">
        <f>C49*C50</f>
        <v>965.713228041999</v>
      </c>
      <c r="D51" s="46">
        <f>D49*D50</f>
        <v>935.688650281104</v>
      </c>
      <c r="F51" s="46">
        <f>F49*F50</f>
        <v>1751.21381140513</v>
      </c>
      <c r="G51" s="46">
        <f>G49*G50</f>
        <v>1277.94004888354</v>
      </c>
      <c r="H51" s="46">
        <f>H49*H50</f>
        <v>1204.19646287665</v>
      </c>
      <c r="J51" s="46">
        <f>J49*J50</f>
        <v>1992.47570764529</v>
      </c>
      <c r="K51" s="46">
        <f>K49*K50</f>
        <v>1637.44326847718</v>
      </c>
      <c r="L51" s="46">
        <f>L49*L50</f>
        <v>1546.67476626886</v>
      </c>
      <c r="M51" s="14" t="inlineStr">
        <is>
          <t>Undiscounted. Contribution includes insurance and referral commission and, in year 3, the panel fee.</t>
        </is>
      </c>
    </row>
    <row r="52">
      <c r="A52" s="4" t="inlineStr">
        <is>
          <t>LTV / CAC</t>
        </is>
      </c>
      <c r="B52" s="47">
        <f>IF(B46=0,0,B51/B46)</f>
        <v>1.33634103695501</v>
      </c>
      <c r="C52" s="47">
        <f>IF(C46=0,0,C51/C46)</f>
        <v>1.07608045410394</v>
      </c>
      <c r="D52" s="47">
        <f>IF(D46=0,0,D51/D46)</f>
        <v>1.10581385942312</v>
      </c>
      <c r="F52" s="47">
        <f>IF(F46=0,0,F51/F46)</f>
        <v>5.83737937135045</v>
      </c>
      <c r="G52" s="47">
        <f>IF(G46=0,0,G51/G46)</f>
        <v>4.86834304336587</v>
      </c>
      <c r="H52" s="47">
        <f>IF(H46=0,0,H51/H46)</f>
        <v>4.86544025404709</v>
      </c>
      <c r="J52" s="47">
        <f>IF(J46=0,0,J51/J46)</f>
        <v>19.9247570764529</v>
      </c>
      <c r="K52" s="47">
        <f>IF(K46=0,0,K51/K46)</f>
        <v>18.7136373540249</v>
      </c>
      <c r="L52" s="47">
        <f>IF(L46=0,0,L51/L46)</f>
        <v>18.747572924471</v>
      </c>
    </row>
    <row r="54">
      <c r="A54" s="35" t="inlineStr">
        <is>
          <t>Over the 36 months</t>
        </is>
      </c>
    </row>
    <row r="55">
      <c r="A55" s="11" t="inlineStr">
        <is>
          <t>Lowest cash balance</t>
        </is>
      </c>
      <c r="B55" s="12">
        <f>MIN(Cautious!G85:AP85)</f>
        <v>-7643598.19908762</v>
      </c>
      <c r="F55" s="12">
        <f>MIN(Base!G85:AP85)</f>
        <v>5151495.73285782</v>
      </c>
      <c r="J55" s="12">
        <f>MIN(Upside!G85:AP85)</f>
        <v>6696648.0008518</v>
      </c>
    </row>
    <row r="56">
      <c r="A56" s="11" t="inlineStr">
        <is>
          <t>Month of the lowest cash balance</t>
        </is>
      </c>
      <c r="B56" s="25">
        <f>MATCH(MIN(Cautious!G85:AP85),Cautious!G85:AP85,0)</f>
        <v>36</v>
      </c>
      <c r="F56" s="25">
        <f>MATCH(MIN(Base!G85:AP85),Base!G85:AP85,0)</f>
        <v>8</v>
      </c>
      <c r="J56" s="25">
        <f>MATCH(MIN(Upside!G85:AP85),Upside!G85:AP85,0)</f>
        <v>2</v>
      </c>
    </row>
    <row r="57">
      <c r="A57" s="11" t="inlineStr">
        <is>
          <t>First month with a positive result</t>
        </is>
      </c>
      <c r="B57" s="25" t="str">
        <f>IF(MIN(Cautious!G88:AP88)=999,"None in 36 months",MIN(Cautious!G88:AP88))</f>
        <v>None in 36 months</v>
      </c>
      <c r="F57" s="25">
        <f>IF(MIN(Base!G88:AP88)=999,"None in 36 months",MIN(Base!G88:AP88))</f>
        <v>9</v>
      </c>
      <c r="J57" s="25">
        <f>IF(MIN(Upside!G88:AP88)=999,"None in 36 months",MIN(Upside!G88:AP88))</f>
        <v>3</v>
      </c>
    </row>
    <row r="58">
      <c r="A58" s="11" t="inlineStr">
        <is>
          <t>Month cash runs out</t>
        </is>
      </c>
      <c r="B58" s="25">
        <f>IF(MIN(Cautious!G89:AP89)=999,"Does not run out",MIN(Cautious!G89:AP89))</f>
        <v>15</v>
      </c>
      <c r="F58" s="25" t="str">
        <f>IF(MIN(Base!G89:AP89)=999,"Does not run out",MIN(Base!G89:AP89))</f>
        <v>Does not run out</v>
      </c>
      <c r="J58" s="25" t="str">
        <f>IF(MIN(Upside!G89:AP89)=999,"Does not run out",MIN(Upside!G89:AP89))</f>
        <v>Does not run out</v>
      </c>
    </row>
    <row r="59">
      <c r="A59" s="11" t="inlineStr">
        <is>
          <t>Runway on the raise (months of cash)</t>
        </is>
      </c>
      <c r="B59" s="25">
        <f>IF(MIN(Cautious!G89:AP89)=999,"36+",MIN(Cautious!G89:AP89)-1)</f>
        <v>14</v>
      </c>
      <c r="F59" s="25" t="str">
        <f>IF(MIN(Base!G89:AP89)=999,"36+",MIN(Base!G89:AP89)-1)</f>
        <v>36+</v>
      </c>
      <c r="J59" s="25" t="str">
        <f>IF(MIN(Upside!G89:AP89)=999,"36+",MIN(Upside!G89:AP89)-1)</f>
        <v>36+</v>
      </c>
      <c r="M59" s="14" t="inlineStr">
        <is>
          <t>Months before cash first goes below zero.</t>
        </is>
      </c>
    </row>
    <row r="60">
      <c r="A60" s="11" t="inlineStr">
        <is>
          <t>Total result, 36 months</t>
        </is>
      </c>
      <c r="B60" s="12">
        <f>SUM(Cautious!C81:E81)</f>
        <v>-14643598.1990876</v>
      </c>
      <c r="F60" s="12">
        <f>SUM(Base!C81:E81)</f>
        <v>12815780.9612649</v>
      </c>
      <c r="J60" s="12">
        <f>SUM(Upside!C81:E81)</f>
        <v>85476023.5129279</v>
      </c>
    </row>
    <row r="62">
      <c r="A62" s="35" t="inlineStr">
        <is>
          <t>Reference: earlier numbers (not this model)</t>
        </is>
      </c>
    </row>
    <row r="63">
      <c r="A63" s="32" t="inlineStr">
        <is>
          <t>Source</t>
        </is>
      </c>
      <c r="B63" s="48" t="inlineStr">
        <is>
          <t>Members, year 1</t>
        </is>
      </c>
      <c r="C63" s="48" t="inlineStr">
        <is>
          <t>Costs, year 1</t>
        </is>
      </c>
      <c r="D63" s="48" t="inlineStr">
        <is>
          <t>Profit, year 1</t>
        </is>
      </c>
      <c r="M63" s="32" t="inlineStr">
        <is>
          <t>Note</t>
        </is>
      </c>
    </row>
    <row r="64">
      <c r="A64" s="11" t="inlineStr">
        <is>
          <t>Jon's business plan v3, 31 July 2026 (base case)</t>
        </is>
      </c>
      <c r="B64" s="13" t="n">
        <v>300000</v>
      </c>
      <c r="C64" s="13" t="n">
        <v>4620000</v>
      </c>
      <c r="D64" s="13" t="n">
        <v>241380000</v>
      </c>
      <c r="M64" s="14" t="inlineStr">
        <is>
          <t>Every member counted for the whole year, little marketing, no lawyer costs and no App Store fees: the reviewer's point.</t>
        </is>
      </c>
    </row>
    <row r="65">
      <c r="A65" s="11" t="inlineStr">
        <is>
          <t>Jon's notes of 28 July 2026, low</t>
        </is>
      </c>
      <c r="B65" s="13" t="n">
        <v>7000</v>
      </c>
      <c r="M65" s="14" t="inlineStr">
        <is>
          <t>Members only.</t>
        </is>
      </c>
    </row>
    <row r="66">
      <c r="A66" s="11" t="inlineStr">
        <is>
          <t>Jon's notes of 28 July 2026, middle</t>
        </is>
      </c>
      <c r="B66" s="13" t="n">
        <v>20000</v>
      </c>
      <c r="M66" s="14" t="inlineStr">
        <is>
          <t>Members only.</t>
        </is>
      </c>
    </row>
    <row r="67">
      <c r="A67" s="11" t="inlineStr">
        <is>
          <t>Jon's notes of 28 July 2026, high</t>
        </is>
      </c>
      <c r="B67" s="13" t="n">
        <v>45000</v>
      </c>
      <c r="M67" s="14" t="inlineStr">
        <is>
          <t>Members only.</t>
        </is>
      </c>
    </row>
    <row r="68">
      <c r="A68" s="4" t="inlineStr">
        <is>
          <t>This model, year 1</t>
        </is>
      </c>
    </row>
    <row r="69">
      <c r="A69" s="11" t="inlineStr">
        <is>
          <t>Cautious case</t>
        </is>
      </c>
      <c r="B69" s="37">
        <f>Cautious!C27</f>
        <v>2756.2245460794</v>
      </c>
      <c r="C69" s="37">
        <f>Cautious!C79+Cautious!C80</f>
        <v>7584566.01013541</v>
      </c>
      <c r="D69" s="37">
        <f>Cautious!C81</f>
        <v>-6008308.84098556</v>
      </c>
      <c r="M69" s="14" t="inlineStr">
        <is>
          <t>Costs: direct, marketing, operations, technology and administration, plus contingency.</t>
        </is>
      </c>
    </row>
    <row r="70">
      <c r="A70" s="11" t="inlineStr">
        <is>
          <t>Base case</t>
        </is>
      </c>
      <c r="B70" s="37">
        <f>Base!C27</f>
        <v>10968.8069552928</v>
      </c>
      <c r="C70" s="37">
        <f>Base!C79+Base!C80</f>
        <v>7996387.02470074</v>
      </c>
      <c r="D70" s="37">
        <f>Base!C81</f>
        <v>-1784992.74097735</v>
      </c>
      <c r="M70" s="14" t="inlineStr">
        <is>
          <t>Costs: direct, marketing, operations, technology and administration, plus contingency.</t>
        </is>
      </c>
    </row>
    <row r="71">
      <c r="A71" s="11" t="inlineStr">
        <is>
          <t>Upside case</t>
        </is>
      </c>
      <c r="B71" s="37">
        <f>Upside!C27</f>
        <v>33031.4757751554</v>
      </c>
      <c r="C71" s="37">
        <f>Upside!C79+Upside!C80</f>
        <v>9068581.73994376</v>
      </c>
      <c r="D71" s="37">
        <f>Upside!C81</f>
        <v>8021232.99189907</v>
      </c>
      <c r="M71" s="14" t="inlineStr">
        <is>
          <t>Costs: direct, marketing, operations, technology and administration, plus contingency.</t>
        </is>
      </c>
    </row>
    <row r="72">
      <c r="A72" s="11" t="inlineStr">
        <is>
          <t>Base members at year 1 end as a share of the July plan's 300,000</t>
        </is>
      </c>
      <c r="B72" s="49">
        <f>Base!C27/B64</f>
        <v>0.036562689850976</v>
      </c>
    </row>
  </sheetData>
  <mergeCells count="3">
    <mergeCell ref="F4:H4"/>
    <mergeCell ref="J4:L4"/>
    <mergeCell ref="B4:D4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1:I38"/>
  <sheetViews>
    <sheetView showGridLines="0" zoomScale="10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50" customWidth="1" min="9" max="9"/>
  </cols>
  <sheetData>
    <row r="1" ht="24" customHeight="1">
      <c r="A1" s="1" t="inlineStr">
        <is>
          <t>Cascades: one member, and the company</t>
        </is>
      </c>
    </row>
    <row r="2">
      <c r="A2" s="2" t="inlineStr">
        <is>
          <t>From the price a member pays to what ELA keeps. AED.</t>
        </is>
      </c>
    </row>
    <row r="4">
      <c r="A4" s="35" t="inlineStr">
        <is>
          <t>Per member, per year</t>
        </is>
      </c>
    </row>
    <row r="5" ht="30" customHeight="1">
      <c r="A5" s="7" t="inlineStr">
        <is>
          <t>AED a year</t>
        </is>
      </c>
      <c r="B5" s="8" t="inlineStr">
        <is>
          <t>Weekly, Apple 15%</t>
        </is>
      </c>
      <c r="C5" s="8" t="inlineStr">
        <is>
          <t>Weekly, Apple 30%</t>
        </is>
      </c>
      <c r="D5" s="8" t="inlineStr">
        <is>
          <t>Monthly, Apple 15%</t>
        </is>
      </c>
      <c r="E5" s="8" t="inlineStr">
        <is>
          <t>Monthly, Apple 30%</t>
        </is>
      </c>
      <c r="F5" s="8" t="inlineStr">
        <is>
          <t>Annual, Apple 15%</t>
        </is>
      </c>
      <c r="G5" s="8" t="inlineStr">
        <is>
          <t>Annual, Apple 30%</t>
        </is>
      </c>
      <c r="H5" s="8" t="inlineStr">
        <is>
          <t>Company seat, no Apple</t>
        </is>
      </c>
      <c r="I5" s="7" t="inlineStr">
        <is>
          <t>Note</t>
        </is>
      </c>
    </row>
    <row r="6">
      <c r="A6" s="4" t="inlineStr">
        <is>
          <t>Price a year, VAT included</t>
        </is>
      </c>
      <c r="B6" s="46">
        <f>Assumptions!$C$30*Assumptions!$C$31</f>
        <v>1303.9782</v>
      </c>
      <c r="C6" s="46">
        <f>Assumptions!$C$30*Assumptions!$C$31</f>
        <v>1303.9782</v>
      </c>
      <c r="D6" s="46">
        <f>Assumptions!$C$32*12</f>
        <v>959.88</v>
      </c>
      <c r="E6" s="46">
        <f>Assumptions!$C$32*12</f>
        <v>959.88</v>
      </c>
      <c r="F6" s="46">
        <f>Assumptions!$C$33</f>
        <v>749.99</v>
      </c>
      <c r="G6" s="46">
        <f>Assumptions!$C$33</f>
        <v>749.99</v>
      </c>
      <c r="H6" s="46">
        <f>Assumptions!$C$26*(1+Assumptions!$C$34)</f>
        <v>525</v>
      </c>
      <c r="I6" s="14" t="inlineStr">
        <is>
          <t>Weekly: 52.18 weeks. Monthly: 12 months. Company seat: AED 500 plus VAT.</t>
        </is>
      </c>
    </row>
    <row r="7">
      <c r="A7" s="11" t="inlineStr">
        <is>
          <t>less VAT</t>
        </is>
      </c>
      <c r="B7" s="21">
        <f>B6*Assumptions!$C$34/(1+Assumptions!$C$34)</f>
        <v>62.0942</v>
      </c>
      <c r="C7" s="21">
        <f>C6*Assumptions!$C$34/(1+Assumptions!$C$34)</f>
        <v>62.0942</v>
      </c>
      <c r="D7" s="21">
        <f>D6*Assumptions!$C$34/(1+Assumptions!$C$34)</f>
        <v>45.7085714285714</v>
      </c>
      <c r="E7" s="21">
        <f>E6*Assumptions!$C$34/(1+Assumptions!$C$34)</f>
        <v>45.7085714285714</v>
      </c>
      <c r="F7" s="21">
        <f>F6*Assumptions!$C$34/(1+Assumptions!$C$34)</f>
        <v>35.7138095238095</v>
      </c>
      <c r="G7" s="21">
        <f>G6*Assumptions!$C$34/(1+Assumptions!$C$34)</f>
        <v>35.7138095238095</v>
      </c>
      <c r="H7" s="21">
        <f>H6*Assumptions!$C$34/(1+Assumptions!$C$34)</f>
        <v>25</v>
      </c>
    </row>
    <row r="8">
      <c r="A8" s="11" t="inlineStr">
        <is>
          <t>Price excluding VAT</t>
        </is>
      </c>
      <c r="B8" s="21">
        <f>B6-B7</f>
        <v>1241.884</v>
      </c>
      <c r="C8" s="21">
        <f>C6-C7</f>
        <v>1241.884</v>
      </c>
      <c r="D8" s="21">
        <f>D6-D7</f>
        <v>914.171428571429</v>
      </c>
      <c r="E8" s="21">
        <f>E6-E7</f>
        <v>914.171428571429</v>
      </c>
      <c r="F8" s="21">
        <f>F6-F7</f>
        <v>714.27619047619</v>
      </c>
      <c r="G8" s="21">
        <f>G6-G7</f>
        <v>714.27619047619</v>
      </c>
      <c r="H8" s="21">
        <f>H6-H7</f>
        <v>500</v>
      </c>
    </row>
    <row r="9">
      <c r="A9" s="11" t="inlineStr">
        <is>
          <t>Apple commission rate</t>
        </is>
      </c>
      <c r="B9" s="17">
        <f>Assumptions!$C$35</f>
        <v>0.15</v>
      </c>
      <c r="C9" s="17">
        <f>Assumptions!$C$36</f>
        <v>0.3</v>
      </c>
      <c r="D9" s="17">
        <f>Assumptions!$C$35</f>
        <v>0.15</v>
      </c>
      <c r="E9" s="17">
        <f>Assumptions!$C$36</f>
        <v>0.3</v>
      </c>
      <c r="F9" s="17">
        <f>Assumptions!$C$35</f>
        <v>0.15</v>
      </c>
      <c r="G9" s="17">
        <f>Assumptions!$C$36</f>
        <v>0.3</v>
      </c>
      <c r="H9" s="17">
        <f>0</f>
        <v>0</v>
      </c>
      <c r="I9" s="14" t="inlineStr">
        <is>
          <t>15%: the Small Business Program, or a subscriber past a year. 30%: a subscriber's first year outside the program.</t>
        </is>
      </c>
    </row>
    <row r="10">
      <c r="A10" s="11" t="inlineStr">
        <is>
          <t>less Apple commission</t>
        </is>
      </c>
      <c r="B10" s="21">
        <f>B8*B9</f>
        <v>186.2826</v>
      </c>
      <c r="C10" s="21">
        <f>C8*C9</f>
        <v>372.5652</v>
      </c>
      <c r="D10" s="21">
        <f>D8*D9</f>
        <v>137.125714285714</v>
      </c>
      <c r="E10" s="21">
        <f>E8*E9</f>
        <v>274.251428571429</v>
      </c>
      <c r="F10" s="21">
        <f>F8*F9</f>
        <v>107.141428571429</v>
      </c>
      <c r="G10" s="21">
        <f>G8*G9</f>
        <v>214.282857142857</v>
      </c>
      <c r="H10" s="21">
        <f>H8*H9</f>
        <v>0</v>
      </c>
    </row>
    <row r="11">
      <c r="A11" s="4" t="inlineStr">
        <is>
          <t>Net to ELA</t>
        </is>
      </c>
      <c r="B11" s="46">
        <f>B8-B10</f>
        <v>1055.6014</v>
      </c>
      <c r="C11" s="46">
        <f>C8-C10</f>
        <v>869.3188</v>
      </c>
      <c r="D11" s="46">
        <f>D8-D10</f>
        <v>777.045714285714</v>
      </c>
      <c r="E11" s="46">
        <f>E8-E10</f>
        <v>639.92</v>
      </c>
      <c r="F11" s="46">
        <f>F8-F10</f>
        <v>607.134761904762</v>
      </c>
      <c r="G11" s="46">
        <f>G8-G10</f>
        <v>499.993333333333</v>
      </c>
      <c r="H11" s="46">
        <f>H8-H10</f>
        <v>500</v>
      </c>
    </row>
    <row r="12">
      <c r="A12" s="11" t="inlineStr">
        <is>
          <t>less messages, codes, notifications and hosting</t>
        </is>
      </c>
      <c r="B12" s="21">
        <f>12*(Assumptions!$C$55+Assumptions!$C$56)</f>
        <v>24</v>
      </c>
      <c r="C12" s="21">
        <f>12*(Assumptions!$C$55+Assumptions!$C$56)</f>
        <v>24</v>
      </c>
      <c r="D12" s="21">
        <f>12*(Assumptions!$C$55+Assumptions!$C$56)</f>
        <v>24</v>
      </c>
      <c r="E12" s="21">
        <f>12*(Assumptions!$C$55+Assumptions!$C$56)</f>
        <v>24</v>
      </c>
      <c r="F12" s="21">
        <f>12*(Assumptions!$C$55+Assumptions!$C$56)</f>
        <v>24</v>
      </c>
      <c r="G12" s="21">
        <f>12*(Assumptions!$C$55+Assumptions!$C$56)</f>
        <v>24</v>
      </c>
      <c r="H12" s="21">
        <f>12*(Assumptions!$C$55+Assumptions!$C$56)</f>
        <v>24</v>
      </c>
    </row>
    <row r="13">
      <c r="A13" s="11" t="inlineStr">
        <is>
          <t>less dispatch messaging and calls</t>
        </is>
      </c>
      <c r="B13" s="21">
        <f>Assumptions!$C$58*(Assumptions!$C$59+Assumptions!$C$60)</f>
        <v>0.45</v>
      </c>
      <c r="C13" s="21">
        <f>Assumptions!$C$58*(Assumptions!$C$59+Assumptions!$C$60)</f>
        <v>0.45</v>
      </c>
      <c r="D13" s="21">
        <f>Assumptions!$C$58*(Assumptions!$C$59+Assumptions!$C$60)</f>
        <v>0.45</v>
      </c>
      <c r="E13" s="21">
        <f>Assumptions!$C$58*(Assumptions!$C$59+Assumptions!$C$60)</f>
        <v>0.45</v>
      </c>
      <c r="F13" s="21">
        <f>Assumptions!$C$58*(Assumptions!$C$59+Assumptions!$C$60)</f>
        <v>0.45</v>
      </c>
      <c r="G13" s="21">
        <f>Assumptions!$C$58*(Assumptions!$C$59+Assumptions!$C$60)</f>
        <v>0.45</v>
      </c>
      <c r="H13" s="21">
        <f>Assumptions!$C$58*(Assumptions!$C$59+Assumptions!$C$60)</f>
        <v>0.45</v>
      </c>
      <c r="I13" s="14" t="inlineStr">
        <is>
          <t>1.5% of members a year are dispatched, at AED 30 each. ELA pays the law firm nothing.</t>
        </is>
      </c>
    </row>
    <row r="14">
      <c r="A14" s="11" t="inlineStr">
        <is>
          <t>less refunds and chargebacks</t>
        </is>
      </c>
      <c r="B14" s="21">
        <f>B11*Assumptions!$C$57</f>
        <v>31.668042</v>
      </c>
      <c r="C14" s="21">
        <f>C11*Assumptions!$C$57</f>
        <v>26.079564</v>
      </c>
      <c r="D14" s="21">
        <f>D11*Assumptions!$C$57</f>
        <v>23.3113714285714</v>
      </c>
      <c r="E14" s="21">
        <f>E11*Assumptions!$C$57</f>
        <v>19.1976</v>
      </c>
      <c r="F14" s="21">
        <f>F11*Assumptions!$C$57</f>
        <v>18.2140428571429</v>
      </c>
      <c r="G14" s="21">
        <f>G11*Assumptions!$C$57</f>
        <v>14.9998</v>
      </c>
      <c r="H14" s="21">
        <f>H11*Assumptions!$C$57</f>
        <v>15</v>
      </c>
    </row>
    <row r="15">
      <c r="A15" s="11" t="inlineStr">
        <is>
          <t>less ID check (first year only)</t>
        </is>
      </c>
      <c r="B15" s="21">
        <f>Assumptions!$C$54</f>
        <v>10</v>
      </c>
      <c r="C15" s="21">
        <f>Assumptions!$C$54</f>
        <v>10</v>
      </c>
      <c r="D15" s="21">
        <f>Assumptions!$C$54</f>
        <v>10</v>
      </c>
      <c r="E15" s="21">
        <f>Assumptions!$C$54</f>
        <v>10</v>
      </c>
      <c r="F15" s="21">
        <f>Assumptions!$C$54</f>
        <v>10</v>
      </c>
      <c r="G15" s="21">
        <f>Assumptions!$C$54</f>
        <v>10</v>
      </c>
      <c r="H15" s="21">
        <f>Assumptions!$C$54</f>
        <v>10</v>
      </c>
    </row>
    <row r="16">
      <c r="A16" s="4" t="inlineStr">
        <is>
          <t>Direct cost per member-year</t>
        </is>
      </c>
      <c r="B16" s="46">
        <f>SUM(B12:B15)</f>
        <v>66.118042</v>
      </c>
      <c r="C16" s="46">
        <f>SUM(C12:C15)</f>
        <v>60.529564</v>
      </c>
      <c r="D16" s="46">
        <f>SUM(D12:D15)</f>
        <v>57.7613714285714</v>
      </c>
      <c r="E16" s="46">
        <f>SUM(E12:E15)</f>
        <v>53.6476</v>
      </c>
      <c r="F16" s="46">
        <f>SUM(F12:F15)</f>
        <v>52.6640428571429</v>
      </c>
      <c r="G16" s="46">
        <f>SUM(G12:G15)</f>
        <v>49.4498</v>
      </c>
      <c r="H16" s="46">
        <f>SUM(H12:H15)</f>
        <v>49.45</v>
      </c>
    </row>
    <row r="17">
      <c r="A17" s="4" t="inlineStr">
        <is>
          <t>Contribution per member-year</t>
        </is>
      </c>
      <c r="B17" s="46">
        <f>B11-B16</f>
        <v>989.483358</v>
      </c>
      <c r="C17" s="46">
        <f>C11-C16</f>
        <v>808.789236</v>
      </c>
      <c r="D17" s="46">
        <f>D11-D16</f>
        <v>719.284342857143</v>
      </c>
      <c r="E17" s="46">
        <f>E11-E16</f>
        <v>586.2724</v>
      </c>
      <c r="F17" s="46">
        <f>F11-F16</f>
        <v>554.470719047619</v>
      </c>
      <c r="G17" s="46">
        <f>G11-G16</f>
        <v>450.543533333333</v>
      </c>
      <c r="H17" s="46">
        <f>H11-H16</f>
        <v>450.55</v>
      </c>
      <c r="I17" s="14" t="inlineStr">
        <is>
          <t>Before insurance and referral commission, which add about AED 45 and AED 22.50 a member-year in the Base case.</t>
        </is>
      </c>
    </row>
    <row r="18">
      <c r="A18" s="11" t="inlineStr">
        <is>
          <t>Contribution per member-year from year two (no ID check)</t>
        </is>
      </c>
      <c r="B18" s="21">
        <f>B17+B15</f>
        <v>999.483358</v>
      </c>
      <c r="C18" s="21">
        <f>C17+C15</f>
        <v>818.789236</v>
      </c>
      <c r="D18" s="21">
        <f>D17+D15</f>
        <v>729.284342857143</v>
      </c>
      <c r="E18" s="21">
        <f>E17+E15</f>
        <v>596.2724</v>
      </c>
      <c r="F18" s="21">
        <f>F17+F15</f>
        <v>564.470719047619</v>
      </c>
      <c r="G18" s="21">
        <f>G17+G15</f>
        <v>460.543533333333</v>
      </c>
      <c r="H18" s="21">
        <f>H17+H15</f>
        <v>460.55</v>
      </c>
    </row>
    <row r="20">
      <c r="A20" s="35" t="inlineStr">
        <is>
          <t>Base case, year 1: from gross bookings to result</t>
        </is>
      </c>
    </row>
    <row r="21">
      <c r="A21" s="7" t="inlineStr">
        <is>
          <t>AED</t>
        </is>
      </c>
      <c r="B21" s="8" t="inlineStr">
        <is>
          <t>Base, year 1</t>
        </is>
      </c>
      <c r="C21" s="8" t="inlineStr">
        <is>
          <t>Share of gross</t>
        </is>
      </c>
      <c r="D21" s="8" t="inlineStr"/>
      <c r="E21" s="8" t="inlineStr"/>
      <c r="F21" s="8" t="inlineStr"/>
      <c r="G21" s="8" t="inlineStr"/>
      <c r="H21" s="8" t="inlineStr"/>
      <c r="I21" s="7" t="inlineStr">
        <is>
          <t>Note</t>
        </is>
      </c>
    </row>
    <row r="22">
      <c r="A22" s="38" t="inlineStr">
        <is>
          <t>Gross bookings, VAT included</t>
        </is>
      </c>
      <c r="B22" s="39">
        <f>Base!C36</f>
        <v>7057620.71014965</v>
      </c>
      <c r="C22" s="50">
        <f>B22/B22</f>
        <v>1</v>
      </c>
      <c r="D22" s="40" t="n"/>
      <c r="E22" s="40" t="n"/>
      <c r="F22" s="40" t="n"/>
      <c r="G22" s="40" t="n"/>
      <c r="H22" s="40" t="n"/>
      <c r="I22" s="40" t="n"/>
    </row>
    <row r="23">
      <c r="A23" s="11" t="inlineStr">
        <is>
          <t>less VAT</t>
        </is>
      </c>
      <c r="B23" s="37">
        <f>-Base!C37</f>
        <v>-336077.176673793</v>
      </c>
      <c r="C23" s="49">
        <f>B23/B22</f>
        <v>-0.0476190476190476</v>
      </c>
    </row>
    <row r="24">
      <c r="A24" s="11" t="inlineStr">
        <is>
          <t>less Apple commission</t>
        </is>
      </c>
      <c r="B24" s="37">
        <f>-Base!C40</f>
        <v>-850624.755780144</v>
      </c>
      <c r="C24" s="49">
        <f>B24/B22</f>
        <v>-0.120525711243854</v>
      </c>
      <c r="I24" s="14" t="inlineStr">
        <is>
          <t>15% (Small Business Program) until year-1 proceeds pass USD 1M; then 30%.</t>
        </is>
      </c>
    </row>
    <row r="25">
      <c r="A25" s="38" t="inlineStr">
        <is>
          <t>Membership and company seats, net</t>
        </is>
      </c>
      <c r="B25" s="51">
        <f>B22+B23+B24</f>
        <v>5870918.77769571</v>
      </c>
      <c r="C25" s="50">
        <f>B25/B22</f>
        <v>0.831855241137098</v>
      </c>
      <c r="D25" s="40" t="n"/>
      <c r="E25" s="40" t="n"/>
      <c r="F25" s="40" t="n"/>
      <c r="G25" s="40" t="n"/>
      <c r="H25" s="40" t="n"/>
      <c r="I25" s="40" t="n"/>
    </row>
    <row r="26">
      <c r="A26" s="11" t="inlineStr">
        <is>
          <t>plus insurance commission</t>
        </is>
      </c>
      <c r="B26" s="37">
        <f>Base!C44</f>
        <v>212329.072149121</v>
      </c>
      <c r="C26" s="49">
        <f>B26/B22</f>
        <v>0.0300850783669584</v>
      </c>
    </row>
    <row r="27">
      <c r="A27" s="11" t="inlineStr">
        <is>
          <t>plus legal referral commission</t>
        </is>
      </c>
      <c r="B27" s="37">
        <f>Base!C46</f>
        <v>128146.43387856</v>
      </c>
      <c r="C27" s="49">
        <f>B27/B22</f>
        <v>0.0181571721039459</v>
      </c>
    </row>
    <row r="28">
      <c r="A28" s="11" t="inlineStr">
        <is>
          <t>plus law-firm panel membership</t>
        </is>
      </c>
      <c r="B28" s="37">
        <f>Base!C47</f>
        <v>0</v>
      </c>
      <c r="C28" s="49">
        <f>B28/B22</f>
        <v>0</v>
      </c>
      <c r="I28" s="14" t="inlineStr">
        <is>
          <t>Starts in month 25.</t>
        </is>
      </c>
    </row>
    <row r="29">
      <c r="A29" s="38" t="inlineStr">
        <is>
          <t>Net revenue</t>
        </is>
      </c>
      <c r="B29" s="39">
        <f>Base!C48</f>
        <v>6211394.28372339</v>
      </c>
      <c r="C29" s="50">
        <f>B29/B22</f>
        <v>0.880097491608002</v>
      </c>
      <c r="D29" s="40" t="n"/>
      <c r="E29" s="40" t="n"/>
      <c r="F29" s="40" t="n"/>
      <c r="G29" s="40" t="n"/>
      <c r="H29" s="40" t="n"/>
      <c r="I29" s="40" t="n"/>
    </row>
    <row r="30">
      <c r="A30" s="11" t="inlineStr">
        <is>
          <t>less direct costs</t>
        </is>
      </c>
      <c r="B30" s="37">
        <f>-Base!C57</f>
        <v>-443380.021478907</v>
      </c>
      <c r="C30" s="49">
        <f>B30/B22</f>
        <v>-0.0628228746893803</v>
      </c>
    </row>
    <row r="31">
      <c r="A31" s="38" t="inlineStr">
        <is>
          <t>Contribution</t>
        </is>
      </c>
      <c r="B31" s="39">
        <f>Base!C58</f>
        <v>5768014.26224449</v>
      </c>
      <c r="C31" s="50">
        <f>B31/B22</f>
        <v>0.817274616918622</v>
      </c>
      <c r="D31" s="40" t="n"/>
      <c r="E31" s="40" t="n"/>
      <c r="F31" s="40" t="n"/>
      <c r="G31" s="40" t="n"/>
      <c r="H31" s="40" t="n"/>
      <c r="I31" s="40" t="n"/>
    </row>
    <row r="32">
      <c r="A32" s="11" t="inlineStr">
        <is>
          <t>less marketing</t>
        </is>
      </c>
      <c r="B32" s="37">
        <f>-Base!C65</f>
        <v>-2880000</v>
      </c>
      <c r="C32" s="49">
        <f>B32/B22</f>
        <v>-0.408069534802039</v>
      </c>
    </row>
    <row r="33">
      <c r="A33" s="11" t="inlineStr">
        <is>
          <t>less operations (24/7 desk)</t>
        </is>
      </c>
      <c r="B33" s="37">
        <f>-Base!C67</f>
        <v>-210000</v>
      </c>
      <c r="C33" s="49">
        <f>B33/B22</f>
        <v>-0.029755070245982</v>
      </c>
    </row>
    <row r="34">
      <c r="A34" s="11" t="inlineStr">
        <is>
          <t>less technology</t>
        </is>
      </c>
      <c r="B34" s="37">
        <f>-Base!C71</f>
        <v>-1600000</v>
      </c>
      <c r="C34" s="49">
        <f>B34/B22</f>
        <v>-0.226705297112244</v>
      </c>
    </row>
    <row r="35">
      <c r="A35" s="11" t="inlineStr">
        <is>
          <t>less administration</t>
        </is>
      </c>
      <c r="B35" s="37">
        <f>-Base!C78</f>
        <v>-1820000</v>
      </c>
      <c r="C35" s="49">
        <f>B35/B22</f>
        <v>-0.257877275465177</v>
      </c>
    </row>
    <row r="36">
      <c r="A36" s="11" t="inlineStr">
        <is>
          <t>less contingency (15%)</t>
        </is>
      </c>
      <c r="B36" s="37">
        <f>-Base!C80</f>
        <v>-1043007.00322184</v>
      </c>
      <c r="C36" s="49">
        <f>B36/B22</f>
        <v>-0.147784507847223</v>
      </c>
    </row>
    <row r="37">
      <c r="A37" s="38" t="inlineStr">
        <is>
          <t>Result</t>
        </is>
      </c>
      <c r="B37" s="39">
        <f>Base!C81</f>
        <v>-1784992.74097735</v>
      </c>
      <c r="C37" s="50">
        <f>B37/B22</f>
        <v>-0.252917068554043</v>
      </c>
      <c r="D37" s="40" t="n"/>
      <c r="E37" s="40" t="n"/>
      <c r="F37" s="40" t="n"/>
      <c r="G37" s="40" t="n"/>
      <c r="H37" s="40" t="n"/>
      <c r="I37" s="40" t="n"/>
    </row>
    <row r="38">
      <c r="A38" s="18" t="inlineStr">
        <is>
          <t>Check: result equals the Base sheet</t>
        </is>
      </c>
      <c r="B38" s="42" t="str">
        <f>IF(ABS(B29-B25-B26-B27-B28)+ABS(B37-(B31+B32+B33+B34+B35+B36))&lt;1,"OK","Check")</f>
        <v>OK</v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2:AP89"/>
  <sheetViews>
    <sheetView showGridLines="0" zoomScale="100" workbookViewId="0">
      <pane xSplit="6" ySplit="6" topLeftCell="G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3" customWidth="1" min="2" max="2"/>
    <col width="13" customWidth="1" min="3" max="3"/>
    <col width="13" customWidth="1" min="4" max="4"/>
    <col width="13" customWidth="1" min="5" max="5"/>
    <col width="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</cols>
  <sheetData>
    <row r="2">
      <c r="A2" s="2" t="inlineStr">
        <is>
          <t>Monthly engine for the Cautious case: every figure is a formula reading the Cautious column of the Assumptions sheet. Month 1 is the launch month. Year columns sum the months (flows) or take month 12, 24 or 36 (balances).</t>
        </is>
      </c>
    </row>
    <row r="3">
      <c r="A3" s="52" t="inlineStr">
        <is>
          <t>Cautious case, 36 months (AED unless shown)</t>
        </is>
      </c>
    </row>
    <row r="4">
      <c r="A4" s="53" t="inlineStr"/>
      <c r="B4" s="53" t="inlineStr">
        <is>
          <t>Unit</t>
        </is>
      </c>
      <c r="C4" s="54" t="inlineStr">
        <is>
          <t>Year 1</t>
        </is>
      </c>
      <c r="D4" s="54" t="inlineStr">
        <is>
          <t>Year 2</t>
        </is>
      </c>
      <c r="E4" s="54" t="inlineStr">
        <is>
          <t>Year 3</t>
        </is>
      </c>
      <c r="F4" s="54" t="inlineStr"/>
      <c r="G4" s="54" t="inlineStr">
        <is>
          <t>M1</t>
        </is>
      </c>
      <c r="H4" s="54" t="inlineStr">
        <is>
          <t>M2</t>
        </is>
      </c>
      <c r="I4" s="54" t="inlineStr">
        <is>
          <t>M3</t>
        </is>
      </c>
      <c r="J4" s="54" t="inlineStr">
        <is>
          <t>M4</t>
        </is>
      </c>
      <c r="K4" s="54" t="inlineStr">
        <is>
          <t>M5</t>
        </is>
      </c>
      <c r="L4" s="54" t="inlineStr">
        <is>
          <t>M6</t>
        </is>
      </c>
      <c r="M4" s="54" t="inlineStr">
        <is>
          <t>M7</t>
        </is>
      </c>
      <c r="N4" s="54" t="inlineStr">
        <is>
          <t>M8</t>
        </is>
      </c>
      <c r="O4" s="54" t="inlineStr">
        <is>
          <t>M9</t>
        </is>
      </c>
      <c r="P4" s="54" t="inlineStr">
        <is>
          <t>M10</t>
        </is>
      </c>
      <c r="Q4" s="54" t="inlineStr">
        <is>
          <t>M11</t>
        </is>
      </c>
      <c r="R4" s="54" t="inlineStr">
        <is>
          <t>M12</t>
        </is>
      </c>
      <c r="S4" s="54" t="inlineStr">
        <is>
          <t>M13</t>
        </is>
      </c>
      <c r="T4" s="54" t="inlineStr">
        <is>
          <t>M14</t>
        </is>
      </c>
      <c r="U4" s="54" t="inlineStr">
        <is>
          <t>M15</t>
        </is>
      </c>
      <c r="V4" s="54" t="inlineStr">
        <is>
          <t>M16</t>
        </is>
      </c>
      <c r="W4" s="54" t="inlineStr">
        <is>
          <t>M17</t>
        </is>
      </c>
      <c r="X4" s="54" t="inlineStr">
        <is>
          <t>M18</t>
        </is>
      </c>
      <c r="Y4" s="54" t="inlineStr">
        <is>
          <t>M19</t>
        </is>
      </c>
      <c r="Z4" s="54" t="inlineStr">
        <is>
          <t>M20</t>
        </is>
      </c>
      <c r="AA4" s="54" t="inlineStr">
        <is>
          <t>M21</t>
        </is>
      </c>
      <c r="AB4" s="54" t="inlineStr">
        <is>
          <t>M22</t>
        </is>
      </c>
      <c r="AC4" s="54" t="inlineStr">
        <is>
          <t>M23</t>
        </is>
      </c>
      <c r="AD4" s="54" t="inlineStr">
        <is>
          <t>M24</t>
        </is>
      </c>
      <c r="AE4" s="54" t="inlineStr">
        <is>
          <t>M25</t>
        </is>
      </c>
      <c r="AF4" s="54" t="inlineStr">
        <is>
          <t>M26</t>
        </is>
      </c>
      <c r="AG4" s="54" t="inlineStr">
        <is>
          <t>M27</t>
        </is>
      </c>
      <c r="AH4" s="54" t="inlineStr">
        <is>
          <t>M28</t>
        </is>
      </c>
      <c r="AI4" s="54" t="inlineStr">
        <is>
          <t>M29</t>
        </is>
      </c>
      <c r="AJ4" s="54" t="inlineStr">
        <is>
          <t>M30</t>
        </is>
      </c>
      <c r="AK4" s="54" t="inlineStr">
        <is>
          <t>M31</t>
        </is>
      </c>
      <c r="AL4" s="54" t="inlineStr">
        <is>
          <t>M32</t>
        </is>
      </c>
      <c r="AM4" s="54" t="inlineStr">
        <is>
          <t>M33</t>
        </is>
      </c>
      <c r="AN4" s="54" t="inlineStr">
        <is>
          <t>M34</t>
        </is>
      </c>
      <c r="AO4" s="54" t="inlineStr">
        <is>
          <t>M35</t>
        </is>
      </c>
      <c r="AP4" s="54" t="inlineStr">
        <is>
          <t>M36</t>
        </is>
      </c>
    </row>
    <row r="5">
      <c r="A5" s="14" t="inlineStr">
        <is>
          <t>Month</t>
        </is>
      </c>
      <c r="G5" s="55" t="n">
        <v>1</v>
      </c>
      <c r="H5" s="55">
        <f>G5+1</f>
        <v>2</v>
      </c>
      <c r="I5" s="55">
        <f>H5+1</f>
        <v>3</v>
      </c>
      <c r="J5" s="55">
        <f>I5+1</f>
        <v>4</v>
      </c>
      <c r="K5" s="55">
        <f>J5+1</f>
        <v>5</v>
      </c>
      <c r="L5" s="55">
        <f>K5+1</f>
        <v>6</v>
      </c>
      <c r="M5" s="55">
        <f>L5+1</f>
        <v>7</v>
      </c>
      <c r="N5" s="55">
        <f>M5+1</f>
        <v>8</v>
      </c>
      <c r="O5" s="55">
        <f>N5+1</f>
        <v>9</v>
      </c>
      <c r="P5" s="55">
        <f>O5+1</f>
        <v>10</v>
      </c>
      <c r="Q5" s="55">
        <f>P5+1</f>
        <v>11</v>
      </c>
      <c r="R5" s="55">
        <f>Q5+1</f>
        <v>12</v>
      </c>
      <c r="S5" s="55">
        <f>R5+1</f>
        <v>13</v>
      </c>
      <c r="T5" s="55">
        <f>S5+1</f>
        <v>14</v>
      </c>
      <c r="U5" s="55">
        <f>T5+1</f>
        <v>15</v>
      </c>
      <c r="V5" s="55">
        <f>U5+1</f>
        <v>16</v>
      </c>
      <c r="W5" s="55">
        <f>V5+1</f>
        <v>17</v>
      </c>
      <c r="X5" s="55">
        <f>W5+1</f>
        <v>18</v>
      </c>
      <c r="Y5" s="55">
        <f>X5+1</f>
        <v>19</v>
      </c>
      <c r="Z5" s="55">
        <f>Y5+1</f>
        <v>20</v>
      </c>
      <c r="AA5" s="55">
        <f>Z5+1</f>
        <v>21</v>
      </c>
      <c r="AB5" s="55">
        <f>AA5+1</f>
        <v>22</v>
      </c>
      <c r="AC5" s="55">
        <f>AB5+1</f>
        <v>23</v>
      </c>
      <c r="AD5" s="55">
        <f>AC5+1</f>
        <v>24</v>
      </c>
      <c r="AE5" s="55">
        <f>AD5+1</f>
        <v>25</v>
      </c>
      <c r="AF5" s="55">
        <f>AE5+1</f>
        <v>26</v>
      </c>
      <c r="AG5" s="55">
        <f>AF5+1</f>
        <v>27</v>
      </c>
      <c r="AH5" s="55">
        <f>AG5+1</f>
        <v>28</v>
      </c>
      <c r="AI5" s="55">
        <f>AH5+1</f>
        <v>29</v>
      </c>
      <c r="AJ5" s="55">
        <f>AI5+1</f>
        <v>30</v>
      </c>
      <c r="AK5" s="55">
        <f>AJ5+1</f>
        <v>31</v>
      </c>
      <c r="AL5" s="55">
        <f>AK5+1</f>
        <v>32</v>
      </c>
      <c r="AM5" s="55">
        <f>AL5+1</f>
        <v>33</v>
      </c>
      <c r="AN5" s="55">
        <f>AM5+1</f>
        <v>34</v>
      </c>
      <c r="AO5" s="55">
        <f>AN5+1</f>
        <v>35</v>
      </c>
      <c r="AP5" s="55">
        <f>AO5+1</f>
        <v>36</v>
      </c>
    </row>
    <row r="6">
      <c r="A6" s="14" t="inlineStr">
        <is>
          <t>Year</t>
        </is>
      </c>
      <c r="G6" s="55">
        <f>INT((G5-1)/12)+1</f>
        <v>1</v>
      </c>
      <c r="H6" s="55">
        <f>INT((H5-1)/12)+1</f>
        <v>1</v>
      </c>
      <c r="I6" s="55">
        <f>INT((I5-1)/12)+1</f>
        <v>1</v>
      </c>
      <c r="J6" s="55">
        <f>INT((J5-1)/12)+1</f>
        <v>1</v>
      </c>
      <c r="K6" s="55">
        <f>INT((K5-1)/12)+1</f>
        <v>1</v>
      </c>
      <c r="L6" s="55">
        <f>INT((L5-1)/12)+1</f>
        <v>1</v>
      </c>
      <c r="M6" s="55">
        <f>INT((M5-1)/12)+1</f>
        <v>1</v>
      </c>
      <c r="N6" s="55">
        <f>INT((N5-1)/12)+1</f>
        <v>1</v>
      </c>
      <c r="O6" s="55">
        <f>INT((O5-1)/12)+1</f>
        <v>1</v>
      </c>
      <c r="P6" s="55">
        <f>INT((P5-1)/12)+1</f>
        <v>1</v>
      </c>
      <c r="Q6" s="55">
        <f>INT((Q5-1)/12)+1</f>
        <v>1</v>
      </c>
      <c r="R6" s="55">
        <f>INT((R5-1)/12)+1</f>
        <v>1</v>
      </c>
      <c r="S6" s="55">
        <f>INT((S5-1)/12)+1</f>
        <v>2</v>
      </c>
      <c r="T6" s="55">
        <f>INT((T5-1)/12)+1</f>
        <v>2</v>
      </c>
      <c r="U6" s="55">
        <f>INT((U5-1)/12)+1</f>
        <v>2</v>
      </c>
      <c r="V6" s="55">
        <f>INT((V5-1)/12)+1</f>
        <v>2</v>
      </c>
      <c r="W6" s="55">
        <f>INT((W5-1)/12)+1</f>
        <v>2</v>
      </c>
      <c r="X6" s="55">
        <f>INT((X5-1)/12)+1</f>
        <v>2</v>
      </c>
      <c r="Y6" s="55">
        <f>INT((Y5-1)/12)+1</f>
        <v>2</v>
      </c>
      <c r="Z6" s="55">
        <f>INT((Z5-1)/12)+1</f>
        <v>2</v>
      </c>
      <c r="AA6" s="55">
        <f>INT((AA5-1)/12)+1</f>
        <v>2</v>
      </c>
      <c r="AB6" s="55">
        <f>INT((AB5-1)/12)+1</f>
        <v>2</v>
      </c>
      <c r="AC6" s="55">
        <f>INT((AC5-1)/12)+1</f>
        <v>2</v>
      </c>
      <c r="AD6" s="55">
        <f>INT((AD5-1)/12)+1</f>
        <v>2</v>
      </c>
      <c r="AE6" s="55">
        <f>INT((AE5-1)/12)+1</f>
        <v>3</v>
      </c>
      <c r="AF6" s="55">
        <f>INT((AF5-1)/12)+1</f>
        <v>3</v>
      </c>
      <c r="AG6" s="55">
        <f>INT((AG5-1)/12)+1</f>
        <v>3</v>
      </c>
      <c r="AH6" s="55">
        <f>INT((AH5-1)/12)+1</f>
        <v>3</v>
      </c>
      <c r="AI6" s="55">
        <f>INT((AI5-1)/12)+1</f>
        <v>3</v>
      </c>
      <c r="AJ6" s="55">
        <f>INT((AJ5-1)/12)+1</f>
        <v>3</v>
      </c>
      <c r="AK6" s="55">
        <f>INT((AK5-1)/12)+1</f>
        <v>3</v>
      </c>
      <c r="AL6" s="55">
        <f>INT((AL5-1)/12)+1</f>
        <v>3</v>
      </c>
      <c r="AM6" s="55">
        <f>INT((AM5-1)/12)+1</f>
        <v>3</v>
      </c>
      <c r="AN6" s="55">
        <f>INT((AN5-1)/12)+1</f>
        <v>3</v>
      </c>
      <c r="AO6" s="55">
        <f>INT((AO5-1)/12)+1</f>
        <v>3</v>
      </c>
      <c r="AP6" s="55">
        <f>INT((AP5-1)/12)+1</f>
        <v>3</v>
      </c>
    </row>
    <row r="7">
      <c r="A7" s="35" t="inlineStr">
        <is>
          <t>Acquisition</t>
        </is>
      </c>
    </row>
    <row r="9">
      <c r="A9" s="11" t="inlineStr">
        <is>
          <t>Performance marketing spend</t>
        </is>
      </c>
      <c r="B9" s="14" t="inlineStr">
        <is>
          <t>AED</t>
        </is>
      </c>
      <c r="C9" s="56">
        <f>SUM(G9:R9)</f>
        <v>1800000</v>
      </c>
      <c r="D9" s="56">
        <f>SUM(S9:AD9)</f>
        <v>2400000</v>
      </c>
      <c r="E9" s="56">
        <f>SUM(AE9:AP9)</f>
        <v>3000000</v>
      </c>
      <c r="G9" s="12">
        <f>CHOOSE(G6,Assumptions!$B$11,Assumptions!$B$12,Assumptions!$B$13)</f>
        <v>150000</v>
      </c>
      <c r="H9" s="12">
        <f>CHOOSE(H6,Assumptions!$B$11,Assumptions!$B$12,Assumptions!$B$13)</f>
        <v>150000</v>
      </c>
      <c r="I9" s="12">
        <f>CHOOSE(I6,Assumptions!$B$11,Assumptions!$B$12,Assumptions!$B$13)</f>
        <v>150000</v>
      </c>
      <c r="J9" s="12">
        <f>CHOOSE(J6,Assumptions!$B$11,Assumptions!$B$12,Assumptions!$B$13)</f>
        <v>150000</v>
      </c>
      <c r="K9" s="12">
        <f>CHOOSE(K6,Assumptions!$B$11,Assumptions!$B$12,Assumptions!$B$13)</f>
        <v>150000</v>
      </c>
      <c r="L9" s="12">
        <f>CHOOSE(L6,Assumptions!$B$11,Assumptions!$B$12,Assumptions!$B$13)</f>
        <v>150000</v>
      </c>
      <c r="M9" s="12">
        <f>CHOOSE(M6,Assumptions!$B$11,Assumptions!$B$12,Assumptions!$B$13)</f>
        <v>150000</v>
      </c>
      <c r="N9" s="12">
        <f>CHOOSE(N6,Assumptions!$B$11,Assumptions!$B$12,Assumptions!$B$13)</f>
        <v>150000</v>
      </c>
      <c r="O9" s="12">
        <f>CHOOSE(O6,Assumptions!$B$11,Assumptions!$B$12,Assumptions!$B$13)</f>
        <v>150000</v>
      </c>
      <c r="P9" s="12">
        <f>CHOOSE(P6,Assumptions!$B$11,Assumptions!$B$12,Assumptions!$B$13)</f>
        <v>150000</v>
      </c>
      <c r="Q9" s="12">
        <f>CHOOSE(Q6,Assumptions!$B$11,Assumptions!$B$12,Assumptions!$B$13)</f>
        <v>150000</v>
      </c>
      <c r="R9" s="12">
        <f>CHOOSE(R6,Assumptions!$B$11,Assumptions!$B$12,Assumptions!$B$13)</f>
        <v>150000</v>
      </c>
      <c r="S9" s="12">
        <f>CHOOSE(S6,Assumptions!$B$11,Assumptions!$B$12,Assumptions!$B$13)</f>
        <v>200000</v>
      </c>
      <c r="T9" s="12">
        <f>CHOOSE(T6,Assumptions!$B$11,Assumptions!$B$12,Assumptions!$B$13)</f>
        <v>200000</v>
      </c>
      <c r="U9" s="12">
        <f>CHOOSE(U6,Assumptions!$B$11,Assumptions!$B$12,Assumptions!$B$13)</f>
        <v>200000</v>
      </c>
      <c r="V9" s="12">
        <f>CHOOSE(V6,Assumptions!$B$11,Assumptions!$B$12,Assumptions!$B$13)</f>
        <v>200000</v>
      </c>
      <c r="W9" s="12">
        <f>CHOOSE(W6,Assumptions!$B$11,Assumptions!$B$12,Assumptions!$B$13)</f>
        <v>200000</v>
      </c>
      <c r="X9" s="12">
        <f>CHOOSE(X6,Assumptions!$B$11,Assumptions!$B$12,Assumptions!$B$13)</f>
        <v>200000</v>
      </c>
      <c r="Y9" s="12">
        <f>CHOOSE(Y6,Assumptions!$B$11,Assumptions!$B$12,Assumptions!$B$13)</f>
        <v>200000</v>
      </c>
      <c r="Z9" s="12">
        <f>CHOOSE(Z6,Assumptions!$B$11,Assumptions!$B$12,Assumptions!$B$13)</f>
        <v>200000</v>
      </c>
      <c r="AA9" s="12">
        <f>CHOOSE(AA6,Assumptions!$B$11,Assumptions!$B$12,Assumptions!$B$13)</f>
        <v>200000</v>
      </c>
      <c r="AB9" s="12">
        <f>CHOOSE(AB6,Assumptions!$B$11,Assumptions!$B$12,Assumptions!$B$13)</f>
        <v>200000</v>
      </c>
      <c r="AC9" s="12">
        <f>CHOOSE(AC6,Assumptions!$B$11,Assumptions!$B$12,Assumptions!$B$13)</f>
        <v>200000</v>
      </c>
      <c r="AD9" s="12">
        <f>CHOOSE(AD6,Assumptions!$B$11,Assumptions!$B$12,Assumptions!$B$13)</f>
        <v>200000</v>
      </c>
      <c r="AE9" s="12">
        <f>CHOOSE(AE6,Assumptions!$B$11,Assumptions!$B$12,Assumptions!$B$13)</f>
        <v>250000</v>
      </c>
      <c r="AF9" s="12">
        <f>CHOOSE(AF6,Assumptions!$B$11,Assumptions!$B$12,Assumptions!$B$13)</f>
        <v>250000</v>
      </c>
      <c r="AG9" s="12">
        <f>CHOOSE(AG6,Assumptions!$B$11,Assumptions!$B$12,Assumptions!$B$13)</f>
        <v>250000</v>
      </c>
      <c r="AH9" s="12">
        <f>CHOOSE(AH6,Assumptions!$B$11,Assumptions!$B$12,Assumptions!$B$13)</f>
        <v>250000</v>
      </c>
      <c r="AI9" s="12">
        <f>CHOOSE(AI6,Assumptions!$B$11,Assumptions!$B$12,Assumptions!$B$13)</f>
        <v>250000</v>
      </c>
      <c r="AJ9" s="12">
        <f>CHOOSE(AJ6,Assumptions!$B$11,Assumptions!$B$12,Assumptions!$B$13)</f>
        <v>250000</v>
      </c>
      <c r="AK9" s="12">
        <f>CHOOSE(AK6,Assumptions!$B$11,Assumptions!$B$12,Assumptions!$B$13)</f>
        <v>250000</v>
      </c>
      <c r="AL9" s="12">
        <f>CHOOSE(AL6,Assumptions!$B$11,Assumptions!$B$12,Assumptions!$B$13)</f>
        <v>250000</v>
      </c>
      <c r="AM9" s="12">
        <f>CHOOSE(AM6,Assumptions!$B$11,Assumptions!$B$12,Assumptions!$B$13)</f>
        <v>250000</v>
      </c>
      <c r="AN9" s="12">
        <f>CHOOSE(AN6,Assumptions!$B$11,Assumptions!$B$12,Assumptions!$B$13)</f>
        <v>250000</v>
      </c>
      <c r="AO9" s="12">
        <f>CHOOSE(AO6,Assumptions!$B$11,Assumptions!$B$12,Assumptions!$B$13)</f>
        <v>250000</v>
      </c>
      <c r="AP9" s="12">
        <f>CHOOSE(AP6,Assumptions!$B$11,Assumptions!$B$12,Assumptions!$B$13)</f>
        <v>250000</v>
      </c>
    </row>
    <row r="10">
      <c r="A10" s="11" t="inlineStr">
        <is>
          <t>Installs</t>
        </is>
      </c>
      <c r="B10" s="14" t="inlineStr">
        <is>
          <t>installs</t>
        </is>
      </c>
      <c r="C10" s="56">
        <f>SUM(G10:R10)</f>
        <v>72000</v>
      </c>
      <c r="D10" s="56">
        <f>SUM(S10:AD10)</f>
        <v>96000</v>
      </c>
      <c r="E10" s="56">
        <f>SUM(AE10:AP10)</f>
        <v>120000</v>
      </c>
      <c r="G10" s="12">
        <f>G9/Assumptions!$B$14</f>
        <v>6000</v>
      </c>
      <c r="H10" s="12">
        <f>H9/Assumptions!$B$14</f>
        <v>6000</v>
      </c>
      <c r="I10" s="12">
        <f>I9/Assumptions!$B$14</f>
        <v>6000</v>
      </c>
      <c r="J10" s="12">
        <f>J9/Assumptions!$B$14</f>
        <v>6000</v>
      </c>
      <c r="K10" s="12">
        <f>K9/Assumptions!$B$14</f>
        <v>6000</v>
      </c>
      <c r="L10" s="12">
        <f>L9/Assumptions!$B$14</f>
        <v>6000</v>
      </c>
      <c r="M10" s="12">
        <f>M9/Assumptions!$B$14</f>
        <v>6000</v>
      </c>
      <c r="N10" s="12">
        <f>N9/Assumptions!$B$14</f>
        <v>6000</v>
      </c>
      <c r="O10" s="12">
        <f>O9/Assumptions!$B$14</f>
        <v>6000</v>
      </c>
      <c r="P10" s="12">
        <f>P9/Assumptions!$B$14</f>
        <v>6000</v>
      </c>
      <c r="Q10" s="12">
        <f>Q9/Assumptions!$B$14</f>
        <v>6000</v>
      </c>
      <c r="R10" s="12">
        <f>R9/Assumptions!$B$14</f>
        <v>6000</v>
      </c>
      <c r="S10" s="12">
        <f>S9/Assumptions!$B$14</f>
        <v>8000</v>
      </c>
      <c r="T10" s="12">
        <f>T9/Assumptions!$B$14</f>
        <v>8000</v>
      </c>
      <c r="U10" s="12">
        <f>U9/Assumptions!$B$14</f>
        <v>8000</v>
      </c>
      <c r="V10" s="12">
        <f>V9/Assumptions!$B$14</f>
        <v>8000</v>
      </c>
      <c r="W10" s="12">
        <f>W9/Assumptions!$B$14</f>
        <v>8000</v>
      </c>
      <c r="X10" s="12">
        <f>X9/Assumptions!$B$14</f>
        <v>8000</v>
      </c>
      <c r="Y10" s="12">
        <f>Y9/Assumptions!$B$14</f>
        <v>8000</v>
      </c>
      <c r="Z10" s="12">
        <f>Z9/Assumptions!$B$14</f>
        <v>8000</v>
      </c>
      <c r="AA10" s="12">
        <f>AA9/Assumptions!$B$14</f>
        <v>8000</v>
      </c>
      <c r="AB10" s="12">
        <f>AB9/Assumptions!$B$14</f>
        <v>8000</v>
      </c>
      <c r="AC10" s="12">
        <f>AC9/Assumptions!$B$14</f>
        <v>8000</v>
      </c>
      <c r="AD10" s="12">
        <f>AD9/Assumptions!$B$14</f>
        <v>8000</v>
      </c>
      <c r="AE10" s="12">
        <f>AE9/Assumptions!$B$14</f>
        <v>10000</v>
      </c>
      <c r="AF10" s="12">
        <f>AF9/Assumptions!$B$14</f>
        <v>10000</v>
      </c>
      <c r="AG10" s="12">
        <f>AG9/Assumptions!$B$14</f>
        <v>10000</v>
      </c>
      <c r="AH10" s="12">
        <f>AH9/Assumptions!$B$14</f>
        <v>10000</v>
      </c>
      <c r="AI10" s="12">
        <f>AI9/Assumptions!$B$14</f>
        <v>10000</v>
      </c>
      <c r="AJ10" s="12">
        <f>AJ9/Assumptions!$B$14</f>
        <v>10000</v>
      </c>
      <c r="AK10" s="12">
        <f>AK9/Assumptions!$B$14</f>
        <v>10000</v>
      </c>
      <c r="AL10" s="12">
        <f>AL9/Assumptions!$B$14</f>
        <v>10000</v>
      </c>
      <c r="AM10" s="12">
        <f>AM9/Assumptions!$B$14</f>
        <v>10000</v>
      </c>
      <c r="AN10" s="12">
        <f>AN9/Assumptions!$B$14</f>
        <v>10000</v>
      </c>
      <c r="AO10" s="12">
        <f>AO9/Assumptions!$B$14</f>
        <v>10000</v>
      </c>
      <c r="AP10" s="12">
        <f>AP9/Assumptions!$B$14</f>
        <v>10000</v>
      </c>
    </row>
    <row r="11">
      <c r="A11" s="11" t="inlineStr">
        <is>
          <t>Paid members (installs x conversion)</t>
        </is>
      </c>
      <c r="B11" s="14" t="inlineStr">
        <is>
          <t>members</t>
        </is>
      </c>
      <c r="C11" s="56">
        <f>SUM(G11:R11)</f>
        <v>2160</v>
      </c>
      <c r="D11" s="56">
        <f>SUM(S11:AD11)</f>
        <v>2880</v>
      </c>
      <c r="E11" s="56">
        <f>SUM(AE11:AP11)</f>
        <v>3600</v>
      </c>
      <c r="G11" s="12">
        <f>G10*Assumptions!$B$15</f>
        <v>180</v>
      </c>
      <c r="H11" s="12">
        <f>H10*Assumptions!$B$15</f>
        <v>180</v>
      </c>
      <c r="I11" s="12">
        <f>I10*Assumptions!$B$15</f>
        <v>180</v>
      </c>
      <c r="J11" s="12">
        <f>J10*Assumptions!$B$15</f>
        <v>180</v>
      </c>
      <c r="K11" s="12">
        <f>K10*Assumptions!$B$15</f>
        <v>180</v>
      </c>
      <c r="L11" s="12">
        <f>L10*Assumptions!$B$15</f>
        <v>180</v>
      </c>
      <c r="M11" s="12">
        <f>M10*Assumptions!$B$15</f>
        <v>180</v>
      </c>
      <c r="N11" s="12">
        <f>N10*Assumptions!$B$15</f>
        <v>180</v>
      </c>
      <c r="O11" s="12">
        <f>O10*Assumptions!$B$15</f>
        <v>180</v>
      </c>
      <c r="P11" s="12">
        <f>P10*Assumptions!$B$15</f>
        <v>180</v>
      </c>
      <c r="Q11" s="12">
        <f>Q10*Assumptions!$B$15</f>
        <v>180</v>
      </c>
      <c r="R11" s="12">
        <f>R10*Assumptions!$B$15</f>
        <v>180</v>
      </c>
      <c r="S11" s="12">
        <f>S10*Assumptions!$B$15</f>
        <v>240</v>
      </c>
      <c r="T11" s="12">
        <f>T10*Assumptions!$B$15</f>
        <v>240</v>
      </c>
      <c r="U11" s="12">
        <f>U10*Assumptions!$B$15</f>
        <v>240</v>
      </c>
      <c r="V11" s="12">
        <f>V10*Assumptions!$B$15</f>
        <v>240</v>
      </c>
      <c r="W11" s="12">
        <f>W10*Assumptions!$B$15</f>
        <v>240</v>
      </c>
      <c r="X11" s="12">
        <f>X10*Assumptions!$B$15</f>
        <v>240</v>
      </c>
      <c r="Y11" s="12">
        <f>Y10*Assumptions!$B$15</f>
        <v>240</v>
      </c>
      <c r="Z11" s="12">
        <f>Z10*Assumptions!$B$15</f>
        <v>240</v>
      </c>
      <c r="AA11" s="12">
        <f>AA10*Assumptions!$B$15</f>
        <v>240</v>
      </c>
      <c r="AB11" s="12">
        <f>AB10*Assumptions!$B$15</f>
        <v>240</v>
      </c>
      <c r="AC11" s="12">
        <f>AC10*Assumptions!$B$15</f>
        <v>240</v>
      </c>
      <c r="AD11" s="12">
        <f>AD10*Assumptions!$B$15</f>
        <v>240</v>
      </c>
      <c r="AE11" s="12">
        <f>AE10*Assumptions!$B$15</f>
        <v>300</v>
      </c>
      <c r="AF11" s="12">
        <f>AF10*Assumptions!$B$15</f>
        <v>300</v>
      </c>
      <c r="AG11" s="12">
        <f>AG10*Assumptions!$B$15</f>
        <v>300</v>
      </c>
      <c r="AH11" s="12">
        <f>AH10*Assumptions!$B$15</f>
        <v>300</v>
      </c>
      <c r="AI11" s="12">
        <f>AI10*Assumptions!$B$15</f>
        <v>300</v>
      </c>
      <c r="AJ11" s="12">
        <f>AJ10*Assumptions!$B$15</f>
        <v>300</v>
      </c>
      <c r="AK11" s="12">
        <f>AK10*Assumptions!$B$15</f>
        <v>300</v>
      </c>
      <c r="AL11" s="12">
        <f>AL10*Assumptions!$B$15</f>
        <v>300</v>
      </c>
      <c r="AM11" s="12">
        <f>AM10*Assumptions!$B$15</f>
        <v>300</v>
      </c>
      <c r="AN11" s="12">
        <f>AN10*Assumptions!$B$15</f>
        <v>300</v>
      </c>
      <c r="AO11" s="12">
        <f>AO10*Assumptions!$B$15</f>
        <v>300</v>
      </c>
      <c r="AP11" s="12">
        <f>AP10*Assumptions!$B$15</f>
        <v>300</v>
      </c>
    </row>
    <row r="12">
      <c r="A12" s="11" t="inlineStr">
        <is>
          <t>Organic, PR and creator members</t>
        </is>
      </c>
      <c r="B12" s="14" t="inlineStr">
        <is>
          <t>members</t>
        </is>
      </c>
      <c r="C12" s="56">
        <f>SUM(G12:R12)</f>
        <v>648</v>
      </c>
      <c r="D12" s="56">
        <f>SUM(S12:AD12)</f>
        <v>864</v>
      </c>
      <c r="E12" s="56">
        <f>SUM(AE12:AP12)</f>
        <v>1080</v>
      </c>
      <c r="G12" s="12">
        <f>G11*Assumptions!$B$16</f>
        <v>54</v>
      </c>
      <c r="H12" s="12">
        <f>H11*Assumptions!$B$16</f>
        <v>54</v>
      </c>
      <c r="I12" s="12">
        <f>I11*Assumptions!$B$16</f>
        <v>54</v>
      </c>
      <c r="J12" s="12">
        <f>J11*Assumptions!$B$16</f>
        <v>54</v>
      </c>
      <c r="K12" s="12">
        <f>K11*Assumptions!$B$16</f>
        <v>54</v>
      </c>
      <c r="L12" s="12">
        <f>L11*Assumptions!$B$16</f>
        <v>54</v>
      </c>
      <c r="M12" s="12">
        <f>M11*Assumptions!$B$16</f>
        <v>54</v>
      </c>
      <c r="N12" s="12">
        <f>N11*Assumptions!$B$16</f>
        <v>54</v>
      </c>
      <c r="O12" s="12">
        <f>O11*Assumptions!$B$16</f>
        <v>54</v>
      </c>
      <c r="P12" s="12">
        <f>P11*Assumptions!$B$16</f>
        <v>54</v>
      </c>
      <c r="Q12" s="12">
        <f>Q11*Assumptions!$B$16</f>
        <v>54</v>
      </c>
      <c r="R12" s="12">
        <f>R11*Assumptions!$B$16</f>
        <v>54</v>
      </c>
      <c r="S12" s="12">
        <f>S11*Assumptions!$B$16</f>
        <v>72</v>
      </c>
      <c r="T12" s="12">
        <f>T11*Assumptions!$B$16</f>
        <v>72</v>
      </c>
      <c r="U12" s="12">
        <f>U11*Assumptions!$B$16</f>
        <v>72</v>
      </c>
      <c r="V12" s="12">
        <f>V11*Assumptions!$B$16</f>
        <v>72</v>
      </c>
      <c r="W12" s="12">
        <f>W11*Assumptions!$B$16</f>
        <v>72</v>
      </c>
      <c r="X12" s="12">
        <f>X11*Assumptions!$B$16</f>
        <v>72</v>
      </c>
      <c r="Y12" s="12">
        <f>Y11*Assumptions!$B$16</f>
        <v>72</v>
      </c>
      <c r="Z12" s="12">
        <f>Z11*Assumptions!$B$16</f>
        <v>72</v>
      </c>
      <c r="AA12" s="12">
        <f>AA11*Assumptions!$B$16</f>
        <v>72</v>
      </c>
      <c r="AB12" s="12">
        <f>AB11*Assumptions!$B$16</f>
        <v>72</v>
      </c>
      <c r="AC12" s="12">
        <f>AC11*Assumptions!$B$16</f>
        <v>72</v>
      </c>
      <c r="AD12" s="12">
        <f>AD11*Assumptions!$B$16</f>
        <v>72</v>
      </c>
      <c r="AE12" s="12">
        <f>AE11*Assumptions!$B$16</f>
        <v>90</v>
      </c>
      <c r="AF12" s="12">
        <f>AF11*Assumptions!$B$16</f>
        <v>90</v>
      </c>
      <c r="AG12" s="12">
        <f>AG11*Assumptions!$B$16</f>
        <v>90</v>
      </c>
      <c r="AH12" s="12">
        <f>AH11*Assumptions!$B$16</f>
        <v>90</v>
      </c>
      <c r="AI12" s="12">
        <f>AI11*Assumptions!$B$16</f>
        <v>90</v>
      </c>
      <c r="AJ12" s="12">
        <f>AJ11*Assumptions!$B$16</f>
        <v>90</v>
      </c>
      <c r="AK12" s="12">
        <f>AK11*Assumptions!$B$16</f>
        <v>90</v>
      </c>
      <c r="AL12" s="12">
        <f>AL11*Assumptions!$B$16</f>
        <v>90</v>
      </c>
      <c r="AM12" s="12">
        <f>AM11*Assumptions!$B$16</f>
        <v>90</v>
      </c>
      <c r="AN12" s="12">
        <f>AN11*Assumptions!$B$16</f>
        <v>90</v>
      </c>
      <c r="AO12" s="12">
        <f>AO11*Assumptions!$B$16</f>
        <v>90</v>
      </c>
      <c r="AP12" s="12">
        <f>AP11*Assumptions!$B$16</f>
        <v>90</v>
      </c>
    </row>
    <row r="13">
      <c r="A13" s="4" t="inlineStr">
        <is>
          <t>New individual members</t>
        </is>
      </c>
      <c r="B13" s="14" t="inlineStr">
        <is>
          <t>members</t>
        </is>
      </c>
      <c r="C13" s="56">
        <f>SUM(G13:R13)</f>
        <v>2808</v>
      </c>
      <c r="D13" s="56">
        <f>SUM(S13:AD13)</f>
        <v>3744</v>
      </c>
      <c r="E13" s="56">
        <f>SUM(AE13:AP13)</f>
        <v>4680</v>
      </c>
      <c r="G13" s="57">
        <f>G11+G12</f>
        <v>234</v>
      </c>
      <c r="H13" s="57">
        <f>H11+H12</f>
        <v>234</v>
      </c>
      <c r="I13" s="57">
        <f>I11+I12</f>
        <v>234</v>
      </c>
      <c r="J13" s="57">
        <f>J11+J12</f>
        <v>234</v>
      </c>
      <c r="K13" s="57">
        <f>K11+K12</f>
        <v>234</v>
      </c>
      <c r="L13" s="57">
        <f>L11+L12</f>
        <v>234</v>
      </c>
      <c r="M13" s="57">
        <f>M11+M12</f>
        <v>234</v>
      </c>
      <c r="N13" s="57">
        <f>N11+N12</f>
        <v>234</v>
      </c>
      <c r="O13" s="57">
        <f>O11+O12</f>
        <v>234</v>
      </c>
      <c r="P13" s="57">
        <f>P11+P12</f>
        <v>234</v>
      </c>
      <c r="Q13" s="57">
        <f>Q11+Q12</f>
        <v>234</v>
      </c>
      <c r="R13" s="57">
        <f>R11+R12</f>
        <v>234</v>
      </c>
      <c r="S13" s="57">
        <f>S11+S12</f>
        <v>312</v>
      </c>
      <c r="T13" s="57">
        <f>T11+T12</f>
        <v>312</v>
      </c>
      <c r="U13" s="57">
        <f>U11+U12</f>
        <v>312</v>
      </c>
      <c r="V13" s="57">
        <f>V11+V12</f>
        <v>312</v>
      </c>
      <c r="W13" s="57">
        <f>W11+W12</f>
        <v>312</v>
      </c>
      <c r="X13" s="57">
        <f>X11+X12</f>
        <v>312</v>
      </c>
      <c r="Y13" s="57">
        <f>Y11+Y12</f>
        <v>312</v>
      </c>
      <c r="Z13" s="57">
        <f>Z11+Z12</f>
        <v>312</v>
      </c>
      <c r="AA13" s="57">
        <f>AA11+AA12</f>
        <v>312</v>
      </c>
      <c r="AB13" s="57">
        <f>AB11+AB12</f>
        <v>312</v>
      </c>
      <c r="AC13" s="57">
        <f>AC11+AC12</f>
        <v>312</v>
      </c>
      <c r="AD13" s="57">
        <f>AD11+AD12</f>
        <v>312</v>
      </c>
      <c r="AE13" s="57">
        <f>AE11+AE12</f>
        <v>390</v>
      </c>
      <c r="AF13" s="57">
        <f>AF11+AF12</f>
        <v>390</v>
      </c>
      <c r="AG13" s="57">
        <f>AG11+AG12</f>
        <v>390</v>
      </c>
      <c r="AH13" s="57">
        <f>AH11+AH12</f>
        <v>390</v>
      </c>
      <c r="AI13" s="57">
        <f>AI11+AI12</f>
        <v>390</v>
      </c>
      <c r="AJ13" s="57">
        <f>AJ11+AJ12</f>
        <v>390</v>
      </c>
      <c r="AK13" s="57">
        <f>AK11+AK12</f>
        <v>390</v>
      </c>
      <c r="AL13" s="57">
        <f>AL11+AL12</f>
        <v>390</v>
      </c>
      <c r="AM13" s="57">
        <f>AM11+AM12</f>
        <v>390</v>
      </c>
      <c r="AN13" s="57">
        <f>AN11+AN12</f>
        <v>390</v>
      </c>
      <c r="AO13" s="57">
        <f>AO11+AO12</f>
        <v>390</v>
      </c>
      <c r="AP13" s="57">
        <f>AP11+AP12</f>
        <v>390</v>
      </c>
    </row>
    <row r="14">
      <c r="A14" s="11" t="inlineStr">
        <is>
          <t xml:space="preserve">  on the weekly plan</t>
        </is>
      </c>
      <c r="B14" s="14" t="inlineStr">
        <is>
          <t>members</t>
        </is>
      </c>
      <c r="C14" s="56">
        <f>SUM(G14:R14)</f>
        <v>421.2</v>
      </c>
      <c r="D14" s="56">
        <f>SUM(S14:AD14)</f>
        <v>561.6</v>
      </c>
      <c r="E14" s="56">
        <f>SUM(AE14:AP14)</f>
        <v>702</v>
      </c>
      <c r="G14" s="12">
        <f>G13*Assumptions!$B$19</f>
        <v>35.1</v>
      </c>
      <c r="H14" s="12">
        <f>H13*Assumptions!$B$19</f>
        <v>35.1</v>
      </c>
      <c r="I14" s="12">
        <f>I13*Assumptions!$B$19</f>
        <v>35.1</v>
      </c>
      <c r="J14" s="12">
        <f>J13*Assumptions!$B$19</f>
        <v>35.1</v>
      </c>
      <c r="K14" s="12">
        <f>K13*Assumptions!$B$19</f>
        <v>35.1</v>
      </c>
      <c r="L14" s="12">
        <f>L13*Assumptions!$B$19</f>
        <v>35.1</v>
      </c>
      <c r="M14" s="12">
        <f>M13*Assumptions!$B$19</f>
        <v>35.1</v>
      </c>
      <c r="N14" s="12">
        <f>N13*Assumptions!$B$19</f>
        <v>35.1</v>
      </c>
      <c r="O14" s="12">
        <f>O13*Assumptions!$B$19</f>
        <v>35.1</v>
      </c>
      <c r="P14" s="12">
        <f>P13*Assumptions!$B$19</f>
        <v>35.1</v>
      </c>
      <c r="Q14" s="12">
        <f>Q13*Assumptions!$B$19</f>
        <v>35.1</v>
      </c>
      <c r="R14" s="12">
        <f>R13*Assumptions!$B$19</f>
        <v>35.1</v>
      </c>
      <c r="S14" s="12">
        <f>S13*Assumptions!$B$19</f>
        <v>46.8</v>
      </c>
      <c r="T14" s="12">
        <f>T13*Assumptions!$B$19</f>
        <v>46.8</v>
      </c>
      <c r="U14" s="12">
        <f>U13*Assumptions!$B$19</f>
        <v>46.8</v>
      </c>
      <c r="V14" s="12">
        <f>V13*Assumptions!$B$19</f>
        <v>46.8</v>
      </c>
      <c r="W14" s="12">
        <f>W13*Assumptions!$B$19</f>
        <v>46.8</v>
      </c>
      <c r="X14" s="12">
        <f>X13*Assumptions!$B$19</f>
        <v>46.8</v>
      </c>
      <c r="Y14" s="12">
        <f>Y13*Assumptions!$B$19</f>
        <v>46.8</v>
      </c>
      <c r="Z14" s="12">
        <f>Z13*Assumptions!$B$19</f>
        <v>46.8</v>
      </c>
      <c r="AA14" s="12">
        <f>AA13*Assumptions!$B$19</f>
        <v>46.8</v>
      </c>
      <c r="AB14" s="12">
        <f>AB13*Assumptions!$B$19</f>
        <v>46.8</v>
      </c>
      <c r="AC14" s="12">
        <f>AC13*Assumptions!$B$19</f>
        <v>46.8</v>
      </c>
      <c r="AD14" s="12">
        <f>AD13*Assumptions!$B$19</f>
        <v>46.8</v>
      </c>
      <c r="AE14" s="12">
        <f>AE13*Assumptions!$B$19</f>
        <v>58.5</v>
      </c>
      <c r="AF14" s="12">
        <f>AF13*Assumptions!$B$19</f>
        <v>58.5</v>
      </c>
      <c r="AG14" s="12">
        <f>AG13*Assumptions!$B$19</f>
        <v>58.5</v>
      </c>
      <c r="AH14" s="12">
        <f>AH13*Assumptions!$B$19</f>
        <v>58.5</v>
      </c>
      <c r="AI14" s="12">
        <f>AI13*Assumptions!$B$19</f>
        <v>58.5</v>
      </c>
      <c r="AJ14" s="12">
        <f>AJ13*Assumptions!$B$19</f>
        <v>58.5</v>
      </c>
      <c r="AK14" s="12">
        <f>AK13*Assumptions!$B$19</f>
        <v>58.5</v>
      </c>
      <c r="AL14" s="12">
        <f>AL13*Assumptions!$B$19</f>
        <v>58.5</v>
      </c>
      <c r="AM14" s="12">
        <f>AM13*Assumptions!$B$19</f>
        <v>58.5</v>
      </c>
      <c r="AN14" s="12">
        <f>AN13*Assumptions!$B$19</f>
        <v>58.5</v>
      </c>
      <c r="AO14" s="12">
        <f>AO13*Assumptions!$B$19</f>
        <v>58.5</v>
      </c>
      <c r="AP14" s="12">
        <f>AP13*Assumptions!$B$19</f>
        <v>58.5</v>
      </c>
    </row>
    <row r="15">
      <c r="A15" s="11" t="inlineStr">
        <is>
          <t xml:space="preserve">  on the monthly plan</t>
        </is>
      </c>
      <c r="B15" s="14" t="inlineStr">
        <is>
          <t>members</t>
        </is>
      </c>
      <c r="C15" s="56">
        <f>SUM(G15:R15)</f>
        <v>1263.6</v>
      </c>
      <c r="D15" s="56">
        <f>SUM(S15:AD15)</f>
        <v>1684.8</v>
      </c>
      <c r="E15" s="56">
        <f>SUM(AE15:AP15)</f>
        <v>2106</v>
      </c>
      <c r="G15" s="12">
        <f>G13*Assumptions!$B$18</f>
        <v>105.3</v>
      </c>
      <c r="H15" s="12">
        <f>H13*Assumptions!$B$18</f>
        <v>105.3</v>
      </c>
      <c r="I15" s="12">
        <f>I13*Assumptions!$B$18</f>
        <v>105.3</v>
      </c>
      <c r="J15" s="12">
        <f>J13*Assumptions!$B$18</f>
        <v>105.3</v>
      </c>
      <c r="K15" s="12">
        <f>K13*Assumptions!$B$18</f>
        <v>105.3</v>
      </c>
      <c r="L15" s="12">
        <f>L13*Assumptions!$B$18</f>
        <v>105.3</v>
      </c>
      <c r="M15" s="12">
        <f>M13*Assumptions!$B$18</f>
        <v>105.3</v>
      </c>
      <c r="N15" s="12">
        <f>N13*Assumptions!$B$18</f>
        <v>105.3</v>
      </c>
      <c r="O15" s="12">
        <f>O13*Assumptions!$B$18</f>
        <v>105.3</v>
      </c>
      <c r="P15" s="12">
        <f>P13*Assumptions!$B$18</f>
        <v>105.3</v>
      </c>
      <c r="Q15" s="12">
        <f>Q13*Assumptions!$B$18</f>
        <v>105.3</v>
      </c>
      <c r="R15" s="12">
        <f>R13*Assumptions!$B$18</f>
        <v>105.3</v>
      </c>
      <c r="S15" s="12">
        <f>S13*Assumptions!$B$18</f>
        <v>140.4</v>
      </c>
      <c r="T15" s="12">
        <f>T13*Assumptions!$B$18</f>
        <v>140.4</v>
      </c>
      <c r="U15" s="12">
        <f>U13*Assumptions!$B$18</f>
        <v>140.4</v>
      </c>
      <c r="V15" s="12">
        <f>V13*Assumptions!$B$18</f>
        <v>140.4</v>
      </c>
      <c r="W15" s="12">
        <f>W13*Assumptions!$B$18</f>
        <v>140.4</v>
      </c>
      <c r="X15" s="12">
        <f>X13*Assumptions!$B$18</f>
        <v>140.4</v>
      </c>
      <c r="Y15" s="12">
        <f>Y13*Assumptions!$B$18</f>
        <v>140.4</v>
      </c>
      <c r="Z15" s="12">
        <f>Z13*Assumptions!$B$18</f>
        <v>140.4</v>
      </c>
      <c r="AA15" s="12">
        <f>AA13*Assumptions!$B$18</f>
        <v>140.4</v>
      </c>
      <c r="AB15" s="12">
        <f>AB13*Assumptions!$B$18</f>
        <v>140.4</v>
      </c>
      <c r="AC15" s="12">
        <f>AC13*Assumptions!$B$18</f>
        <v>140.4</v>
      </c>
      <c r="AD15" s="12">
        <f>AD13*Assumptions!$B$18</f>
        <v>140.4</v>
      </c>
      <c r="AE15" s="12">
        <f>AE13*Assumptions!$B$18</f>
        <v>175.5</v>
      </c>
      <c r="AF15" s="12">
        <f>AF13*Assumptions!$B$18</f>
        <v>175.5</v>
      </c>
      <c r="AG15" s="12">
        <f>AG13*Assumptions!$B$18</f>
        <v>175.5</v>
      </c>
      <c r="AH15" s="12">
        <f>AH13*Assumptions!$B$18</f>
        <v>175.5</v>
      </c>
      <c r="AI15" s="12">
        <f>AI13*Assumptions!$B$18</f>
        <v>175.5</v>
      </c>
      <c r="AJ15" s="12">
        <f>AJ13*Assumptions!$B$18</f>
        <v>175.5</v>
      </c>
      <c r="AK15" s="12">
        <f>AK13*Assumptions!$B$18</f>
        <v>175.5</v>
      </c>
      <c r="AL15" s="12">
        <f>AL13*Assumptions!$B$18</f>
        <v>175.5</v>
      </c>
      <c r="AM15" s="12">
        <f>AM13*Assumptions!$B$18</f>
        <v>175.5</v>
      </c>
      <c r="AN15" s="12">
        <f>AN13*Assumptions!$B$18</f>
        <v>175.5</v>
      </c>
      <c r="AO15" s="12">
        <f>AO13*Assumptions!$B$18</f>
        <v>175.5</v>
      </c>
      <c r="AP15" s="12">
        <f>AP13*Assumptions!$B$18</f>
        <v>175.5</v>
      </c>
    </row>
    <row r="16">
      <c r="A16" s="35" t="inlineStr">
        <is>
          <t>Members (end of month)</t>
        </is>
      </c>
      <c r="B16" s="14" t="inlineStr">
        <is>
          <t>members</t>
        </is>
      </c>
      <c r="C16" s="56">
        <f>SUM(G16:R16)</f>
        <v>1123.2</v>
      </c>
      <c r="D16" s="56">
        <f>SUM(S16:AD16)</f>
        <v>1497.6</v>
      </c>
      <c r="E16" s="56">
        <f>SUM(AE16:AP16)</f>
        <v>1872</v>
      </c>
      <c r="G16" s="12">
        <f>G13*Assumptions!$B$17</f>
        <v>93.6</v>
      </c>
      <c r="H16" s="12">
        <f>H13*Assumptions!$B$17</f>
        <v>93.6</v>
      </c>
      <c r="I16" s="12">
        <f>I13*Assumptions!$B$17</f>
        <v>93.6</v>
      </c>
      <c r="J16" s="12">
        <f>J13*Assumptions!$B$17</f>
        <v>93.6</v>
      </c>
      <c r="K16" s="12">
        <f>K13*Assumptions!$B$17</f>
        <v>93.6</v>
      </c>
      <c r="L16" s="12">
        <f>L13*Assumptions!$B$17</f>
        <v>93.6</v>
      </c>
      <c r="M16" s="12">
        <f>M13*Assumptions!$B$17</f>
        <v>93.6</v>
      </c>
      <c r="N16" s="12">
        <f>N13*Assumptions!$B$17</f>
        <v>93.6</v>
      </c>
      <c r="O16" s="12">
        <f>O13*Assumptions!$B$17</f>
        <v>93.6</v>
      </c>
      <c r="P16" s="12">
        <f>P13*Assumptions!$B$17</f>
        <v>93.6</v>
      </c>
      <c r="Q16" s="12">
        <f>Q13*Assumptions!$B$17</f>
        <v>93.6</v>
      </c>
      <c r="R16" s="12">
        <f>R13*Assumptions!$B$17</f>
        <v>93.6</v>
      </c>
      <c r="S16" s="12">
        <f>S13*Assumptions!$B$17</f>
        <v>124.8</v>
      </c>
      <c r="T16" s="12">
        <f>T13*Assumptions!$B$17</f>
        <v>124.8</v>
      </c>
      <c r="U16" s="12">
        <f>U13*Assumptions!$B$17</f>
        <v>124.8</v>
      </c>
      <c r="V16" s="12">
        <f>V13*Assumptions!$B$17</f>
        <v>124.8</v>
      </c>
      <c r="W16" s="12">
        <f>W13*Assumptions!$B$17</f>
        <v>124.8</v>
      </c>
      <c r="X16" s="12">
        <f>X13*Assumptions!$B$17</f>
        <v>124.8</v>
      </c>
      <c r="Y16" s="12">
        <f>Y13*Assumptions!$B$17</f>
        <v>124.8</v>
      </c>
      <c r="Z16" s="12">
        <f>Z13*Assumptions!$B$17</f>
        <v>124.8</v>
      </c>
      <c r="AA16" s="12">
        <f>AA13*Assumptions!$B$17</f>
        <v>124.8</v>
      </c>
      <c r="AB16" s="12">
        <f>AB13*Assumptions!$B$17</f>
        <v>124.8</v>
      </c>
      <c r="AC16" s="12">
        <f>AC13*Assumptions!$B$17</f>
        <v>124.8</v>
      </c>
      <c r="AD16" s="12">
        <f>AD13*Assumptions!$B$17</f>
        <v>124.8</v>
      </c>
      <c r="AE16" s="12">
        <f>AE13*Assumptions!$B$17</f>
        <v>156</v>
      </c>
      <c r="AF16" s="12">
        <f>AF13*Assumptions!$B$17</f>
        <v>156</v>
      </c>
      <c r="AG16" s="12">
        <f>AG13*Assumptions!$B$17</f>
        <v>156</v>
      </c>
      <c r="AH16" s="12">
        <f>AH13*Assumptions!$B$17</f>
        <v>156</v>
      </c>
      <c r="AI16" s="12">
        <f>AI13*Assumptions!$B$17</f>
        <v>156</v>
      </c>
      <c r="AJ16" s="12">
        <f>AJ13*Assumptions!$B$17</f>
        <v>156</v>
      </c>
      <c r="AK16" s="12">
        <f>AK13*Assumptions!$B$17</f>
        <v>156</v>
      </c>
      <c r="AL16" s="12">
        <f>AL13*Assumptions!$B$17</f>
        <v>156</v>
      </c>
      <c r="AM16" s="12">
        <f>AM13*Assumptions!$B$17</f>
        <v>156</v>
      </c>
      <c r="AN16" s="12">
        <f>AN13*Assumptions!$B$17</f>
        <v>156</v>
      </c>
      <c r="AO16" s="12">
        <f>AO13*Assumptions!$B$17</f>
        <v>156</v>
      </c>
      <c r="AP16" s="12">
        <f>AP13*Assumptions!$B$17</f>
        <v>156</v>
      </c>
    </row>
    <row r="19">
      <c r="A19" s="11" t="inlineStr">
        <is>
          <t>Weekly payers</t>
        </is>
      </c>
      <c r="B19" s="14" t="inlineStr">
        <is>
          <t>members</t>
        </is>
      </c>
      <c r="C19" s="56">
        <f>R19</f>
        <v>200.715428830136</v>
      </c>
      <c r="D19" s="56">
        <f>AD19</f>
        <v>296.170687054653</v>
      </c>
      <c r="E19" s="56">
        <f>AP19</f>
        <v>376.653553655774</v>
      </c>
      <c r="G19" s="12">
        <f>G14</f>
        <v>35.1</v>
      </c>
      <c r="H19" s="12">
        <f>G19*(1-Assumptions!$B$21)+H14</f>
        <v>64.935</v>
      </c>
      <c r="I19" s="12">
        <f>H19*(1-Assumptions!$B$21)+I14</f>
        <v>90.29475</v>
      </c>
      <c r="J19" s="12">
        <f>I19*(1-Assumptions!$B$21)+J14</f>
        <v>111.8505375</v>
      </c>
      <c r="K19" s="12">
        <f>J19*(1-Assumptions!$B$21)+K14</f>
        <v>130.172956875</v>
      </c>
      <c r="L19" s="12">
        <f>K19*(1-Assumptions!$B$21)+L14</f>
        <v>145.74701334375</v>
      </c>
      <c r="M19" s="12">
        <f>L19*(1-Assumptions!$B$21)+M14</f>
        <v>158.984961342188</v>
      </c>
      <c r="N19" s="12">
        <f>M19*(1-Assumptions!$B$21)+N14</f>
        <v>170.237217140859</v>
      </c>
      <c r="O19" s="12">
        <f>N19*(1-Assumptions!$B$21)+O14</f>
        <v>179.80163456973</v>
      </c>
      <c r="P19" s="12">
        <f>O19*(1-Assumptions!$B$21)+P14</f>
        <v>187.931389384271</v>
      </c>
      <c r="Q19" s="12">
        <f>P19*(1-Assumptions!$B$21)+Q14</f>
        <v>194.84168097663</v>
      </c>
      <c r="R19" s="12">
        <f>Q19*(1-Assumptions!$B$21)+R14</f>
        <v>200.715428830136</v>
      </c>
      <c r="S19" s="12">
        <f>R19*(1-Assumptions!$B$21)+S14</f>
        <v>217.408114505615</v>
      </c>
      <c r="T19" s="12">
        <f>S19*(1-Assumptions!$B$21)+T14</f>
        <v>231.596897329773</v>
      </c>
      <c r="U19" s="12">
        <f>T19*(1-Assumptions!$B$21)+U14</f>
        <v>243.657362730307</v>
      </c>
      <c r="V19" s="12">
        <f>U19*(1-Assumptions!$B$21)+V14</f>
        <v>253.908758320761</v>
      </c>
      <c r="W19" s="12">
        <f>V19*(1-Assumptions!$B$21)+W14</f>
        <v>262.622444572647</v>
      </c>
      <c r="X19" s="12">
        <f>W19*(1-Assumptions!$B$21)+X14</f>
        <v>270.02907788675</v>
      </c>
      <c r="Y19" s="12">
        <f>X19*(1-Assumptions!$B$21)+Y14</f>
        <v>276.324716203737</v>
      </c>
      <c r="Z19" s="12">
        <f>Y19*(1-Assumptions!$B$21)+Z14</f>
        <v>281.676008773177</v>
      </c>
      <c r="AA19" s="12">
        <f>Z19*(1-Assumptions!$B$21)+AA14</f>
        <v>286.2246074572</v>
      </c>
      <c r="AB19" s="12">
        <f>AA19*(1-Assumptions!$B$21)+AB14</f>
        <v>290.09091633862</v>
      </c>
      <c r="AC19" s="12">
        <f>AB19*(1-Assumptions!$B$21)+AC14</f>
        <v>293.377278887827</v>
      </c>
      <c r="AD19" s="12">
        <f>AC19*(1-Assumptions!$B$21)+AD14</f>
        <v>296.170687054653</v>
      </c>
      <c r="AE19" s="12">
        <f>AD19*(1-Assumptions!$B$21)+AE14</f>
        <v>310.245083996455</v>
      </c>
      <c r="AF19" s="12">
        <f>AE19*(1-Assumptions!$B$21)+AF14</f>
        <v>322.208321396987</v>
      </c>
      <c r="AG19" s="12">
        <f>AF19*(1-Assumptions!$B$21)+AG14</f>
        <v>332.377073187439</v>
      </c>
      <c r="AH19" s="12">
        <f>AG19*(1-Assumptions!$B$21)+AH14</f>
        <v>341.020512209323</v>
      </c>
      <c r="AI19" s="12">
        <f>AH19*(1-Assumptions!$B$21)+AI14</f>
        <v>348.367435377925</v>
      </c>
      <c r="AJ19" s="12">
        <f>AI19*(1-Assumptions!$B$21)+AJ14</f>
        <v>354.612320071236</v>
      </c>
      <c r="AK19" s="12">
        <f>AJ19*(1-Assumptions!$B$21)+AK14</f>
        <v>359.92047206055</v>
      </c>
      <c r="AL19" s="12">
        <f>AK19*(1-Assumptions!$B$21)+AL14</f>
        <v>364.432401251468</v>
      </c>
      <c r="AM19" s="12">
        <f>AL19*(1-Assumptions!$B$21)+AM14</f>
        <v>368.267541063748</v>
      </c>
      <c r="AN19" s="12">
        <f>AM19*(1-Assumptions!$B$21)+AN14</f>
        <v>371.527409904186</v>
      </c>
      <c r="AO19" s="12">
        <f>AN19*(1-Assumptions!$B$21)+AO14</f>
        <v>374.298298418558</v>
      </c>
      <c r="AP19" s="12">
        <f>AO19*(1-Assumptions!$B$21)+AP14</f>
        <v>376.653553655774</v>
      </c>
    </row>
    <row r="20">
      <c r="A20" s="11" t="inlineStr">
        <is>
          <t>Monthly payers</t>
        </is>
      </c>
      <c r="B20" s="14" t="inlineStr">
        <is>
          <t>members</t>
        </is>
      </c>
      <c r="C20" s="56">
        <f>R20</f>
        <v>832.309117249261</v>
      </c>
      <c r="D20" s="56">
        <f>AD20</f>
        <v>1415.75757621694</v>
      </c>
      <c r="E20" s="56">
        <f>AP20</f>
        <v>1907.70833592482</v>
      </c>
      <c r="G20" s="12">
        <f>G15</f>
        <v>105.3</v>
      </c>
      <c r="H20" s="12">
        <f>G20*(1-Assumptions!$B$22)+H15</f>
        <v>202.176</v>
      </c>
      <c r="I20" s="12">
        <f>H20*(1-Assumptions!$B$22)+I15</f>
        <v>291.30192</v>
      </c>
      <c r="J20" s="12">
        <f>I20*(1-Assumptions!$B$22)+J15</f>
        <v>373.2977664</v>
      </c>
      <c r="K20" s="12">
        <f>J20*(1-Assumptions!$B$22)+K15</f>
        <v>448.733945088</v>
      </c>
      <c r="L20" s="12">
        <f>K20*(1-Assumptions!$B$22)+L15</f>
        <v>518.13522948096</v>
      </c>
      <c r="M20" s="12">
        <f>L20*(1-Assumptions!$B$22)+M15</f>
        <v>581.984411122483</v>
      </c>
      <c r="N20" s="12">
        <f>M20*(1-Assumptions!$B$22)+N15</f>
        <v>640.725658232685</v>
      </c>
      <c r="O20" s="12">
        <f>N20*(1-Assumptions!$B$22)+O15</f>
        <v>694.76760557407</v>
      </c>
      <c r="P20" s="12">
        <f>O20*(1-Assumptions!$B$22)+P15</f>
        <v>744.486197128144</v>
      </c>
      <c r="Q20" s="12">
        <f>P20*(1-Assumptions!$B$22)+Q15</f>
        <v>790.227301357893</v>
      </c>
      <c r="R20" s="12">
        <f>Q20*(1-Assumptions!$B$22)+R15</f>
        <v>832.309117249261</v>
      </c>
      <c r="S20" s="12">
        <f>R20*(1-Assumptions!$B$22)+S15</f>
        <v>906.12438786932</v>
      </c>
      <c r="T20" s="12">
        <f>S20*(1-Assumptions!$B$22)+T15</f>
        <v>974.034436839775</v>
      </c>
      <c r="U20" s="12">
        <f>T20*(1-Assumptions!$B$22)+U15</f>
        <v>1036.51168189259</v>
      </c>
      <c r="V20" s="12">
        <f>U20*(1-Assumptions!$B$22)+V15</f>
        <v>1093.99074734119</v>
      </c>
      <c r="W20" s="12">
        <f>V20*(1-Assumptions!$B$22)+W15</f>
        <v>1146.87148755389</v>
      </c>
      <c r="X20" s="12">
        <f>W20*(1-Assumptions!$B$22)+X15</f>
        <v>1195.52176854958</v>
      </c>
      <c r="Y20" s="12">
        <f>X20*(1-Assumptions!$B$22)+Y15</f>
        <v>1240.28002706561</v>
      </c>
      <c r="Z20" s="12">
        <f>Y20*(1-Assumptions!$B$22)+Z15</f>
        <v>1281.45762490036</v>
      </c>
      <c r="AA20" s="12">
        <f>Z20*(1-Assumptions!$B$22)+AA15</f>
        <v>1319.34101490834</v>
      </c>
      <c r="AB20" s="12">
        <f>AA20*(1-Assumptions!$B$22)+AB15</f>
        <v>1354.19373371567</v>
      </c>
      <c r="AC20" s="12">
        <f>AB20*(1-Assumptions!$B$22)+AC15</f>
        <v>1386.25823501842</v>
      </c>
      <c r="AD20" s="12">
        <f>AC20*(1-Assumptions!$B$22)+AD15</f>
        <v>1415.75757621694</v>
      </c>
      <c r="AE20" s="12">
        <f>AD20*(1-Assumptions!$B$22)+AE15</f>
        <v>1477.99697011959</v>
      </c>
      <c r="AF20" s="12">
        <f>AE20*(1-Assumptions!$B$22)+AF15</f>
        <v>1535.25721251002</v>
      </c>
      <c r="AG20" s="12">
        <f>AF20*(1-Assumptions!$B$22)+AG15</f>
        <v>1587.93663550922</v>
      </c>
      <c r="AH20" s="12">
        <f>AG20*(1-Assumptions!$B$22)+AH15</f>
        <v>1636.40170466848</v>
      </c>
      <c r="AI20" s="12">
        <f>AH20*(1-Assumptions!$B$22)+AI15</f>
        <v>1680.989568295</v>
      </c>
      <c r="AJ20" s="12">
        <f>AI20*(1-Assumptions!$B$22)+AJ15</f>
        <v>1722.0104028314</v>
      </c>
      <c r="AK20" s="12">
        <f>AJ20*(1-Assumptions!$B$22)+AK15</f>
        <v>1759.74957060489</v>
      </c>
      <c r="AL20" s="12">
        <f>AK20*(1-Assumptions!$B$22)+AL15</f>
        <v>1794.4696049565</v>
      </c>
      <c r="AM20" s="12">
        <f>AL20*(1-Assumptions!$B$22)+AM15</f>
        <v>1826.41203655998</v>
      </c>
      <c r="AN20" s="12">
        <f>AM20*(1-Assumptions!$B$22)+AN15</f>
        <v>1855.79907363518</v>
      </c>
      <c r="AO20" s="12">
        <f>AN20*(1-Assumptions!$B$22)+AO15</f>
        <v>1882.83514774437</v>
      </c>
      <c r="AP20" s="12">
        <f>AO20*(1-Assumptions!$B$22)+AP15</f>
        <v>1907.70833592482</v>
      </c>
    </row>
    <row r="21">
      <c r="A21" s="11" t="inlineStr">
        <is>
          <t>Annual plans paid this month (new and renewals)</t>
        </is>
      </c>
      <c r="B21" s="14" t="inlineStr">
        <is>
          <t>members</t>
        </is>
      </c>
      <c r="C21" s="56">
        <f>SUM(G21:R21)</f>
        <v>1123.2</v>
      </c>
      <c r="D21" s="56">
        <f>SUM(S21:AD21)</f>
        <v>2059.2</v>
      </c>
      <c r="E21" s="56">
        <f>SUM(AE21:AP21)</f>
        <v>2901.6</v>
      </c>
      <c r="G21" s="12">
        <f>G16</f>
        <v>93.6</v>
      </c>
      <c r="H21" s="12">
        <f>H16</f>
        <v>93.6</v>
      </c>
      <c r="I21" s="12">
        <f>I16</f>
        <v>93.6</v>
      </c>
      <c r="J21" s="12">
        <f>J16</f>
        <v>93.6</v>
      </c>
      <c r="K21" s="12">
        <f>K16</f>
        <v>93.6</v>
      </c>
      <c r="L21" s="12">
        <f>L16</f>
        <v>93.6</v>
      </c>
      <c r="M21" s="12">
        <f>M16</f>
        <v>93.6</v>
      </c>
      <c r="N21" s="12">
        <f>N16</f>
        <v>93.6</v>
      </c>
      <c r="O21" s="12">
        <f>O16</f>
        <v>93.6</v>
      </c>
      <c r="P21" s="12">
        <f>P16</f>
        <v>93.6</v>
      </c>
      <c r="Q21" s="12">
        <f>Q16</f>
        <v>93.6</v>
      </c>
      <c r="R21" s="12">
        <f>R16</f>
        <v>93.6</v>
      </c>
      <c r="S21" s="12">
        <f>S16+Assumptions!$B$23*G21</f>
        <v>171.6</v>
      </c>
      <c r="T21" s="12">
        <f>T16+Assumptions!$B$23*H21</f>
        <v>171.6</v>
      </c>
      <c r="U21" s="12">
        <f>U16+Assumptions!$B$23*I21</f>
        <v>171.6</v>
      </c>
      <c r="V21" s="12">
        <f>V16+Assumptions!$B$23*J21</f>
        <v>171.6</v>
      </c>
      <c r="W21" s="12">
        <f>W16+Assumptions!$B$23*K21</f>
        <v>171.6</v>
      </c>
      <c r="X21" s="12">
        <f>X16+Assumptions!$B$23*L21</f>
        <v>171.6</v>
      </c>
      <c r="Y21" s="12">
        <f>Y16+Assumptions!$B$23*M21</f>
        <v>171.6</v>
      </c>
      <c r="Z21" s="12">
        <f>Z16+Assumptions!$B$23*N21</f>
        <v>171.6</v>
      </c>
      <c r="AA21" s="12">
        <f>AA16+Assumptions!$B$23*O21</f>
        <v>171.6</v>
      </c>
      <c r="AB21" s="12">
        <f>AB16+Assumptions!$B$23*P21</f>
        <v>171.6</v>
      </c>
      <c r="AC21" s="12">
        <f>AC16+Assumptions!$B$23*Q21</f>
        <v>171.6</v>
      </c>
      <c r="AD21" s="12">
        <f>AD16+Assumptions!$B$23*R21</f>
        <v>171.6</v>
      </c>
      <c r="AE21" s="12">
        <f>AE16+Assumptions!$B$23*S21</f>
        <v>241.8</v>
      </c>
      <c r="AF21" s="12">
        <f>AF16+Assumptions!$B$23*T21</f>
        <v>241.8</v>
      </c>
      <c r="AG21" s="12">
        <f>AG16+Assumptions!$B$23*U21</f>
        <v>241.8</v>
      </c>
      <c r="AH21" s="12">
        <f>AH16+Assumptions!$B$23*V21</f>
        <v>241.8</v>
      </c>
      <c r="AI21" s="12">
        <f>AI16+Assumptions!$B$23*W21</f>
        <v>241.8</v>
      </c>
      <c r="AJ21" s="12">
        <f>AJ16+Assumptions!$B$23*X21</f>
        <v>241.8</v>
      </c>
      <c r="AK21" s="12">
        <f>AK16+Assumptions!$B$23*Y21</f>
        <v>241.8</v>
      </c>
      <c r="AL21" s="12">
        <f>AL16+Assumptions!$B$23*Z21</f>
        <v>241.8</v>
      </c>
      <c r="AM21" s="12">
        <f>AM16+Assumptions!$B$23*AA21</f>
        <v>241.8</v>
      </c>
      <c r="AN21" s="12">
        <f>AN16+Assumptions!$B$23*AB21</f>
        <v>241.8</v>
      </c>
      <c r="AO21" s="12">
        <f>AO16+Assumptions!$B$23*AC21</f>
        <v>241.8</v>
      </c>
      <c r="AP21" s="12">
        <f>AP16+Assumptions!$B$23*AD21</f>
        <v>241.8</v>
      </c>
    </row>
    <row r="22">
      <c r="A22" s="11" t="inlineStr">
        <is>
          <t>Annual members (paid in the last 12 months)</t>
        </is>
      </c>
      <c r="B22" s="14" t="inlineStr">
        <is>
          <t>members</t>
        </is>
      </c>
      <c r="C22" s="56">
        <f>R22</f>
        <v>1123.2</v>
      </c>
      <c r="D22" s="56">
        <f>AD22</f>
        <v>2059.2</v>
      </c>
      <c r="E22" s="56">
        <f>AP22</f>
        <v>2901.6</v>
      </c>
      <c r="G22" s="12">
        <f>SUM(G21:G21)</f>
        <v>93.6</v>
      </c>
      <c r="H22" s="12">
        <f>SUM(G21:H21)</f>
        <v>187.2</v>
      </c>
      <c r="I22" s="12">
        <f>SUM(G21:I21)</f>
        <v>280.8</v>
      </c>
      <c r="J22" s="12">
        <f>SUM(G21:J21)</f>
        <v>374.4</v>
      </c>
      <c r="K22" s="12">
        <f>SUM(G21:K21)</f>
        <v>468</v>
      </c>
      <c r="L22" s="12">
        <f>SUM(G21:L21)</f>
        <v>561.6</v>
      </c>
      <c r="M22" s="12">
        <f>SUM(G21:M21)</f>
        <v>655.2</v>
      </c>
      <c r="N22" s="12">
        <f>SUM(G21:N21)</f>
        <v>748.8</v>
      </c>
      <c r="O22" s="12">
        <f>SUM(G21:O21)</f>
        <v>842.4</v>
      </c>
      <c r="P22" s="12">
        <f>SUM(G21:P21)</f>
        <v>936</v>
      </c>
      <c r="Q22" s="12">
        <f>SUM(G21:Q21)</f>
        <v>1029.6</v>
      </c>
      <c r="R22" s="12">
        <f>SUM(G21:R21)</f>
        <v>1123.2</v>
      </c>
      <c r="S22" s="12">
        <f>SUM(H21:S21)</f>
        <v>1201.2</v>
      </c>
      <c r="T22" s="12">
        <f>SUM(I21:T21)</f>
        <v>1279.2</v>
      </c>
      <c r="U22" s="12">
        <f>SUM(J21:U21)</f>
        <v>1357.2</v>
      </c>
      <c r="V22" s="12">
        <f>SUM(K21:V21)</f>
        <v>1435.2</v>
      </c>
      <c r="W22" s="12">
        <f>SUM(L21:W21)</f>
        <v>1513.2</v>
      </c>
      <c r="X22" s="12">
        <f>SUM(M21:X21)</f>
        <v>1591.2</v>
      </c>
      <c r="Y22" s="12">
        <f>SUM(N21:Y21)</f>
        <v>1669.2</v>
      </c>
      <c r="Z22" s="12">
        <f>SUM(O21:Z21)</f>
        <v>1747.2</v>
      </c>
      <c r="AA22" s="12">
        <f>SUM(P21:AA21)</f>
        <v>1825.2</v>
      </c>
      <c r="AB22" s="12">
        <f>SUM(Q21:AB21)</f>
        <v>1903.2</v>
      </c>
      <c r="AC22" s="12">
        <f>SUM(R21:AC21)</f>
        <v>1981.2</v>
      </c>
      <c r="AD22" s="12">
        <f>SUM(S21:AD21)</f>
        <v>2059.2</v>
      </c>
      <c r="AE22" s="12">
        <f>SUM(T21:AE21)</f>
        <v>2129.4</v>
      </c>
      <c r="AF22" s="12">
        <f>SUM(U21:AF21)</f>
        <v>2199.6</v>
      </c>
      <c r="AG22" s="12">
        <f>SUM(V21:AG21)</f>
        <v>2269.8</v>
      </c>
      <c r="AH22" s="12">
        <f>SUM(W21:AH21)</f>
        <v>2340</v>
      </c>
      <c r="AI22" s="12">
        <f>SUM(X21:AI21)</f>
        <v>2410.2</v>
      </c>
      <c r="AJ22" s="12">
        <f>SUM(Y21:AJ21)</f>
        <v>2480.4</v>
      </c>
      <c r="AK22" s="12">
        <f>SUM(Z21:AK21)</f>
        <v>2550.6</v>
      </c>
      <c r="AL22" s="12">
        <f>SUM(AA21:AL21)</f>
        <v>2620.8</v>
      </c>
      <c r="AM22" s="12">
        <f>SUM(AB21:AM21)</f>
        <v>2691</v>
      </c>
      <c r="AN22" s="12">
        <f>SUM(AC21:AN21)</f>
        <v>2761.2</v>
      </c>
      <c r="AO22" s="12">
        <f>SUM(AD21:AO21)</f>
        <v>2831.4</v>
      </c>
      <c r="AP22" s="12">
        <f>SUM(AE21:AP21)</f>
        <v>2901.6</v>
      </c>
    </row>
    <row r="23">
      <c r="A23" s="11" t="inlineStr">
        <is>
          <t>New company seats</t>
        </is>
      </c>
      <c r="B23" s="14" t="inlineStr">
        <is>
          <t>seats</t>
        </is>
      </c>
      <c r="C23" s="56">
        <f>SUM(G23:R23)</f>
        <v>600</v>
      </c>
      <c r="D23" s="56">
        <f>SUM(S23:AD23)</f>
        <v>1200</v>
      </c>
      <c r="E23" s="56">
        <f>SUM(AE23:AP23)</f>
        <v>1200</v>
      </c>
      <c r="G23" s="12">
        <f>IF(G5&gt;=Assumptions!$B$24,Assumptions!$B$25,0)</f>
        <v>0</v>
      </c>
      <c r="H23" s="12">
        <f>IF(H5&gt;=Assumptions!$B$24,Assumptions!$B$25,0)</f>
        <v>0</v>
      </c>
      <c r="I23" s="12">
        <f>IF(I5&gt;=Assumptions!$B$24,Assumptions!$B$25,0)</f>
        <v>0</v>
      </c>
      <c r="J23" s="12">
        <f>IF(J5&gt;=Assumptions!$B$24,Assumptions!$B$25,0)</f>
        <v>0</v>
      </c>
      <c r="K23" s="12">
        <f>IF(K5&gt;=Assumptions!$B$24,Assumptions!$B$25,0)</f>
        <v>0</v>
      </c>
      <c r="L23" s="12">
        <f>IF(L5&gt;=Assumptions!$B$24,Assumptions!$B$25,0)</f>
        <v>0</v>
      </c>
      <c r="M23" s="12">
        <f>IF(M5&gt;=Assumptions!$B$24,Assumptions!$B$25,0)</f>
        <v>100</v>
      </c>
      <c r="N23" s="12">
        <f>IF(N5&gt;=Assumptions!$B$24,Assumptions!$B$25,0)</f>
        <v>100</v>
      </c>
      <c r="O23" s="12">
        <f>IF(O5&gt;=Assumptions!$B$24,Assumptions!$B$25,0)</f>
        <v>100</v>
      </c>
      <c r="P23" s="12">
        <f>IF(P5&gt;=Assumptions!$B$24,Assumptions!$B$25,0)</f>
        <v>100</v>
      </c>
      <c r="Q23" s="12">
        <f>IF(Q5&gt;=Assumptions!$B$24,Assumptions!$B$25,0)</f>
        <v>100</v>
      </c>
      <c r="R23" s="12">
        <f>IF(R5&gt;=Assumptions!$B$24,Assumptions!$B$25,0)</f>
        <v>100</v>
      </c>
      <c r="S23" s="12">
        <f>IF(S5&gt;=Assumptions!$B$24,Assumptions!$B$25,0)</f>
        <v>100</v>
      </c>
      <c r="T23" s="12">
        <f>IF(T5&gt;=Assumptions!$B$24,Assumptions!$B$25,0)</f>
        <v>100</v>
      </c>
      <c r="U23" s="12">
        <f>IF(U5&gt;=Assumptions!$B$24,Assumptions!$B$25,0)</f>
        <v>100</v>
      </c>
      <c r="V23" s="12">
        <f>IF(V5&gt;=Assumptions!$B$24,Assumptions!$B$25,0)</f>
        <v>100</v>
      </c>
      <c r="W23" s="12">
        <f>IF(W5&gt;=Assumptions!$B$24,Assumptions!$B$25,0)</f>
        <v>100</v>
      </c>
      <c r="X23" s="12">
        <f>IF(X5&gt;=Assumptions!$B$24,Assumptions!$B$25,0)</f>
        <v>100</v>
      </c>
      <c r="Y23" s="12">
        <f>IF(Y5&gt;=Assumptions!$B$24,Assumptions!$B$25,0)</f>
        <v>100</v>
      </c>
      <c r="Z23" s="12">
        <f>IF(Z5&gt;=Assumptions!$B$24,Assumptions!$B$25,0)</f>
        <v>100</v>
      </c>
      <c r="AA23" s="12">
        <f>IF(AA5&gt;=Assumptions!$B$24,Assumptions!$B$25,0)</f>
        <v>100</v>
      </c>
      <c r="AB23" s="12">
        <f>IF(AB5&gt;=Assumptions!$B$24,Assumptions!$B$25,0)</f>
        <v>100</v>
      </c>
      <c r="AC23" s="12">
        <f>IF(AC5&gt;=Assumptions!$B$24,Assumptions!$B$25,0)</f>
        <v>100</v>
      </c>
      <c r="AD23" s="12">
        <f>IF(AD5&gt;=Assumptions!$B$24,Assumptions!$B$25,0)</f>
        <v>100</v>
      </c>
      <c r="AE23" s="12">
        <f>IF(AE5&gt;=Assumptions!$B$24,Assumptions!$B$25,0)</f>
        <v>100</v>
      </c>
      <c r="AF23" s="12">
        <f>IF(AF5&gt;=Assumptions!$B$24,Assumptions!$B$25,0)</f>
        <v>100</v>
      </c>
      <c r="AG23" s="12">
        <f>IF(AG5&gt;=Assumptions!$B$24,Assumptions!$B$25,0)</f>
        <v>100</v>
      </c>
      <c r="AH23" s="12">
        <f>IF(AH5&gt;=Assumptions!$B$24,Assumptions!$B$25,0)</f>
        <v>100</v>
      </c>
      <c r="AI23" s="12">
        <f>IF(AI5&gt;=Assumptions!$B$24,Assumptions!$B$25,0)</f>
        <v>100</v>
      </c>
      <c r="AJ23" s="12">
        <f>IF(AJ5&gt;=Assumptions!$B$24,Assumptions!$B$25,0)</f>
        <v>100</v>
      </c>
      <c r="AK23" s="12">
        <f>IF(AK5&gt;=Assumptions!$B$24,Assumptions!$B$25,0)</f>
        <v>100</v>
      </c>
      <c r="AL23" s="12">
        <f>IF(AL5&gt;=Assumptions!$B$24,Assumptions!$B$25,0)</f>
        <v>100</v>
      </c>
      <c r="AM23" s="12">
        <f>IF(AM5&gt;=Assumptions!$B$24,Assumptions!$B$25,0)</f>
        <v>100</v>
      </c>
      <c r="AN23" s="12">
        <f>IF(AN5&gt;=Assumptions!$B$24,Assumptions!$B$25,0)</f>
        <v>100</v>
      </c>
      <c r="AO23" s="12">
        <f>IF(AO5&gt;=Assumptions!$B$24,Assumptions!$B$25,0)</f>
        <v>100</v>
      </c>
      <c r="AP23" s="12">
        <f>IF(AP5&gt;=Assumptions!$B$24,Assumptions!$B$25,0)</f>
        <v>100</v>
      </c>
    </row>
    <row r="24">
      <c r="A24" s="11" t="inlineStr">
        <is>
          <t>Company seats billed this month (new and renewals)</t>
        </is>
      </c>
      <c r="B24" s="14" t="inlineStr">
        <is>
          <t>seats</t>
        </is>
      </c>
      <c r="C24" s="56">
        <f>SUM(G24:R24)</f>
        <v>600</v>
      </c>
      <c r="D24" s="56">
        <f>SUM(S24:AD24)</f>
        <v>1710</v>
      </c>
      <c r="E24" s="56">
        <f>SUM(AE24:AP24)</f>
        <v>2653.5</v>
      </c>
      <c r="G24" s="12">
        <f>G23</f>
        <v>0</v>
      </c>
      <c r="H24" s="12">
        <f>H23</f>
        <v>0</v>
      </c>
      <c r="I24" s="12">
        <f>I23</f>
        <v>0</v>
      </c>
      <c r="J24" s="12">
        <f>J23</f>
        <v>0</v>
      </c>
      <c r="K24" s="12">
        <f>K23</f>
        <v>0</v>
      </c>
      <c r="L24" s="12">
        <f>L23</f>
        <v>0</v>
      </c>
      <c r="M24" s="12">
        <f>M23</f>
        <v>100</v>
      </c>
      <c r="N24" s="12">
        <f>N23</f>
        <v>100</v>
      </c>
      <c r="O24" s="12">
        <f>O23</f>
        <v>100</v>
      </c>
      <c r="P24" s="12">
        <f>P23</f>
        <v>100</v>
      </c>
      <c r="Q24" s="12">
        <f>Q23</f>
        <v>100</v>
      </c>
      <c r="R24" s="12">
        <f>R23</f>
        <v>100</v>
      </c>
      <c r="S24" s="12">
        <f>S23+Assumptions!$B$27*G24</f>
        <v>100</v>
      </c>
      <c r="T24" s="12">
        <f>T23+Assumptions!$B$27*H24</f>
        <v>100</v>
      </c>
      <c r="U24" s="12">
        <f>U23+Assumptions!$B$27*I24</f>
        <v>100</v>
      </c>
      <c r="V24" s="12">
        <f>V23+Assumptions!$B$27*J24</f>
        <v>100</v>
      </c>
      <c r="W24" s="12">
        <f>W23+Assumptions!$B$27*K24</f>
        <v>100</v>
      </c>
      <c r="X24" s="12">
        <f>X23+Assumptions!$B$27*L24</f>
        <v>100</v>
      </c>
      <c r="Y24" s="12">
        <f>Y23+Assumptions!$B$27*M24</f>
        <v>185</v>
      </c>
      <c r="Z24" s="12">
        <f>Z23+Assumptions!$B$27*N24</f>
        <v>185</v>
      </c>
      <c r="AA24" s="12">
        <f>AA23+Assumptions!$B$27*O24</f>
        <v>185</v>
      </c>
      <c r="AB24" s="12">
        <f>AB23+Assumptions!$B$27*P24</f>
        <v>185</v>
      </c>
      <c r="AC24" s="12">
        <f>AC23+Assumptions!$B$27*Q24</f>
        <v>185</v>
      </c>
      <c r="AD24" s="12">
        <f>AD23+Assumptions!$B$27*R24</f>
        <v>185</v>
      </c>
      <c r="AE24" s="12">
        <f>AE23+Assumptions!$B$27*S24</f>
        <v>185</v>
      </c>
      <c r="AF24" s="12">
        <f>AF23+Assumptions!$B$27*T24</f>
        <v>185</v>
      </c>
      <c r="AG24" s="12">
        <f>AG23+Assumptions!$B$27*U24</f>
        <v>185</v>
      </c>
      <c r="AH24" s="12">
        <f>AH23+Assumptions!$B$27*V24</f>
        <v>185</v>
      </c>
      <c r="AI24" s="12">
        <f>AI23+Assumptions!$B$27*W24</f>
        <v>185</v>
      </c>
      <c r="AJ24" s="12">
        <f>AJ23+Assumptions!$B$27*X24</f>
        <v>185</v>
      </c>
      <c r="AK24" s="12">
        <f>AK23+Assumptions!$B$27*Y24</f>
        <v>257.25</v>
      </c>
      <c r="AL24" s="12">
        <f>AL23+Assumptions!$B$27*Z24</f>
        <v>257.25</v>
      </c>
      <c r="AM24" s="12">
        <f>AM23+Assumptions!$B$27*AA24</f>
        <v>257.25</v>
      </c>
      <c r="AN24" s="12">
        <f>AN23+Assumptions!$B$27*AB24</f>
        <v>257.25</v>
      </c>
      <c r="AO24" s="12">
        <f>AO23+Assumptions!$B$27*AC24</f>
        <v>257.25</v>
      </c>
      <c r="AP24" s="12">
        <f>AP23+Assumptions!$B$27*AD24</f>
        <v>257.25</v>
      </c>
    </row>
    <row r="25">
      <c r="A25" s="11" t="inlineStr">
        <is>
          <t>Company seats (billed in the last 12 months)</t>
        </is>
      </c>
      <c r="B25" s="14" t="inlineStr">
        <is>
          <t>seats</t>
        </is>
      </c>
      <c r="C25" s="56">
        <f>R25</f>
        <v>600</v>
      </c>
      <c r="D25" s="56">
        <f>AD25</f>
        <v>1710</v>
      </c>
      <c r="E25" s="56">
        <f>AP25</f>
        <v>2653.5</v>
      </c>
      <c r="G25" s="12">
        <f>SUM(G24:G24)</f>
        <v>0</v>
      </c>
      <c r="H25" s="12">
        <f>SUM(G24:H24)</f>
        <v>0</v>
      </c>
      <c r="I25" s="12">
        <f>SUM(G24:I24)</f>
        <v>0</v>
      </c>
      <c r="J25" s="12">
        <f>SUM(G24:J24)</f>
        <v>0</v>
      </c>
      <c r="K25" s="12">
        <f>SUM(G24:K24)</f>
        <v>0</v>
      </c>
      <c r="L25" s="12">
        <f>SUM(G24:L24)</f>
        <v>0</v>
      </c>
      <c r="M25" s="12">
        <f>SUM(G24:M24)</f>
        <v>100</v>
      </c>
      <c r="N25" s="12">
        <f>SUM(G24:N24)</f>
        <v>200</v>
      </c>
      <c r="O25" s="12">
        <f>SUM(G24:O24)</f>
        <v>300</v>
      </c>
      <c r="P25" s="12">
        <f>SUM(G24:P24)</f>
        <v>400</v>
      </c>
      <c r="Q25" s="12">
        <f>SUM(G24:Q24)</f>
        <v>500</v>
      </c>
      <c r="R25" s="12">
        <f>SUM(G24:R24)</f>
        <v>600</v>
      </c>
      <c r="S25" s="12">
        <f>SUM(H24:S24)</f>
        <v>700</v>
      </c>
      <c r="T25" s="12">
        <f>SUM(I24:T24)</f>
        <v>800</v>
      </c>
      <c r="U25" s="12">
        <f>SUM(J24:U24)</f>
        <v>900</v>
      </c>
      <c r="V25" s="12">
        <f>SUM(K24:V24)</f>
        <v>1000</v>
      </c>
      <c r="W25" s="12">
        <f>SUM(L24:W24)</f>
        <v>1100</v>
      </c>
      <c r="X25" s="12">
        <f>SUM(M24:X24)</f>
        <v>1200</v>
      </c>
      <c r="Y25" s="12">
        <f>SUM(N24:Y24)</f>
        <v>1285</v>
      </c>
      <c r="Z25" s="12">
        <f>SUM(O24:Z24)</f>
        <v>1370</v>
      </c>
      <c r="AA25" s="12">
        <f>SUM(P24:AA24)</f>
        <v>1455</v>
      </c>
      <c r="AB25" s="12">
        <f>SUM(Q24:AB24)</f>
        <v>1540</v>
      </c>
      <c r="AC25" s="12">
        <f>SUM(R24:AC24)</f>
        <v>1625</v>
      </c>
      <c r="AD25" s="12">
        <f>SUM(S24:AD24)</f>
        <v>1710</v>
      </c>
      <c r="AE25" s="12">
        <f>SUM(T24:AE24)</f>
        <v>1795</v>
      </c>
      <c r="AF25" s="12">
        <f>SUM(U24:AF24)</f>
        <v>1880</v>
      </c>
      <c r="AG25" s="12">
        <f>SUM(V24:AG24)</f>
        <v>1965</v>
      </c>
      <c r="AH25" s="12">
        <f>SUM(W24:AH24)</f>
        <v>2050</v>
      </c>
      <c r="AI25" s="12">
        <f>SUM(X24:AI24)</f>
        <v>2135</v>
      </c>
      <c r="AJ25" s="12">
        <f>SUM(Y24:AJ24)</f>
        <v>2220</v>
      </c>
      <c r="AK25" s="12">
        <f>SUM(Z24:AK24)</f>
        <v>2292.25</v>
      </c>
      <c r="AL25" s="12">
        <f>SUM(AA24:AL24)</f>
        <v>2364.5</v>
      </c>
      <c r="AM25" s="12">
        <f>SUM(AB24:AM24)</f>
        <v>2436.75</v>
      </c>
      <c r="AN25" s="12">
        <f>SUM(AC24:AN24)</f>
        <v>2509</v>
      </c>
      <c r="AO25" s="12">
        <f>SUM(AD24:AO24)</f>
        <v>2581.25</v>
      </c>
      <c r="AP25" s="12">
        <f>SUM(AE24:AP24)</f>
        <v>2653.5</v>
      </c>
    </row>
    <row r="26">
      <c r="A26" s="11" t="inlineStr">
        <is>
          <t>Individual members</t>
        </is>
      </c>
      <c r="B26" s="14" t="inlineStr">
        <is>
          <t>members</t>
        </is>
      </c>
      <c r="C26" s="56">
        <f>R26</f>
        <v>2156.2245460794</v>
      </c>
      <c r="D26" s="56">
        <f>AD26</f>
        <v>3771.1282632716</v>
      </c>
      <c r="E26" s="56">
        <f>AP26</f>
        <v>5185.96188958059</v>
      </c>
      <c r="G26" s="12">
        <f>G19+G20+G22</f>
        <v>234</v>
      </c>
      <c r="H26" s="12">
        <f>H19+H20+H22</f>
        <v>454.311</v>
      </c>
      <c r="I26" s="12">
        <f>I19+I20+I22</f>
        <v>662.39667</v>
      </c>
      <c r="J26" s="12">
        <f>J19+J20+J22</f>
        <v>859.5483039</v>
      </c>
      <c r="K26" s="12">
        <f>K19+K20+K22</f>
        <v>1046.906901963</v>
      </c>
      <c r="L26" s="12">
        <f>L19+L20+L22</f>
        <v>1225.48224282471</v>
      </c>
      <c r="M26" s="12">
        <f>M19+M20+M22</f>
        <v>1396.16937246467</v>
      </c>
      <c r="N26" s="12">
        <f>N19+N20+N22</f>
        <v>1559.76287537354</v>
      </c>
      <c r="O26" s="12">
        <f>O19+O20+O22</f>
        <v>1716.9692401438</v>
      </c>
      <c r="P26" s="12">
        <f>P19+P20+P22</f>
        <v>1868.41758651242</v>
      </c>
      <c r="Q26" s="12">
        <f>Q19+Q20+Q22</f>
        <v>2014.66898233452</v>
      </c>
      <c r="R26" s="12">
        <f>R19+R20+R22</f>
        <v>2156.2245460794</v>
      </c>
      <c r="S26" s="12">
        <f>S19+S20+S22</f>
        <v>2324.73250237494</v>
      </c>
      <c r="T26" s="12">
        <f>T19+T20+T22</f>
        <v>2484.83133416955</v>
      </c>
      <c r="U26" s="12">
        <f>U19+U20+U22</f>
        <v>2637.3690446229</v>
      </c>
      <c r="V26" s="12">
        <f>V19+V20+V22</f>
        <v>2783.09950566195</v>
      </c>
      <c r="W26" s="12">
        <f>W19+W20+W22</f>
        <v>2922.69393212654</v>
      </c>
      <c r="X26" s="12">
        <f>X19+X20+X22</f>
        <v>3056.75084643633</v>
      </c>
      <c r="Y26" s="12">
        <f>Y19+Y20+Y22</f>
        <v>3185.80474326935</v>
      </c>
      <c r="Z26" s="12">
        <f>Z19+Z20+Z22</f>
        <v>3310.33363367354</v>
      </c>
      <c r="AA26" s="12">
        <f>AA19+AA20+AA22</f>
        <v>3430.76562236554</v>
      </c>
      <c r="AB26" s="12">
        <f>AB19+AB20+AB22</f>
        <v>3547.48465005429</v>
      </c>
      <c r="AC26" s="12">
        <f>AC19+AC20+AC22</f>
        <v>3660.83551390624</v>
      </c>
      <c r="AD26" s="12">
        <f>AD19+AD20+AD22</f>
        <v>3771.1282632716</v>
      </c>
      <c r="AE26" s="12">
        <f>AE19+AE20+AE22</f>
        <v>3917.64205411604</v>
      </c>
      <c r="AF26" s="12">
        <f>AF19+AF20+AF22</f>
        <v>4057.06553390701</v>
      </c>
      <c r="AG26" s="12">
        <f>AG19+AG20+AG22</f>
        <v>4190.11370869666</v>
      </c>
      <c r="AH26" s="12">
        <f>AH19+AH20+AH22</f>
        <v>4317.4222168778</v>
      </c>
      <c r="AI26" s="12">
        <f>AI19+AI20+AI22</f>
        <v>4439.55700367293</v>
      </c>
      <c r="AJ26" s="12">
        <f>AJ19+AJ20+AJ22</f>
        <v>4557.02272290264</v>
      </c>
      <c r="AK26" s="12">
        <f>AK19+AK20+AK22</f>
        <v>4670.27004266544</v>
      </c>
      <c r="AL26" s="12">
        <f>AL19+AL20+AL22</f>
        <v>4779.70200620797</v>
      </c>
      <c r="AM26" s="12">
        <f>AM19+AM20+AM22</f>
        <v>4885.67957762373</v>
      </c>
      <c r="AN26" s="12">
        <f>AN19+AN20+AN22</f>
        <v>4988.52648353937</v>
      </c>
      <c r="AO26" s="12">
        <f>AO19+AO20+AO22</f>
        <v>5088.53344616292</v>
      </c>
      <c r="AP26" s="12">
        <f>AP19+AP20+AP22</f>
        <v>5185.96188958059</v>
      </c>
    </row>
    <row r="27">
      <c r="A27" s="38" t="inlineStr">
        <is>
          <t>Active members (individual and company seats)</t>
        </is>
      </c>
      <c r="B27" s="58" t="inlineStr">
        <is>
          <t>members</t>
        </is>
      </c>
      <c r="C27" s="59">
        <f>R27</f>
        <v>2756.2245460794</v>
      </c>
      <c r="D27" s="59">
        <f>AD27</f>
        <v>5481.1282632716</v>
      </c>
      <c r="E27" s="59">
        <f>AP27</f>
        <v>7839.46188958059</v>
      </c>
      <c r="F27" s="40" t="n"/>
      <c r="G27" s="51">
        <f>G26+G25</f>
        <v>234</v>
      </c>
      <c r="H27" s="51">
        <f>H26+H25</f>
        <v>454.311</v>
      </c>
      <c r="I27" s="51">
        <f>I26+I25</f>
        <v>662.39667</v>
      </c>
      <c r="J27" s="51">
        <f>J26+J25</f>
        <v>859.5483039</v>
      </c>
      <c r="K27" s="51">
        <f>K26+K25</f>
        <v>1046.906901963</v>
      </c>
      <c r="L27" s="51">
        <f>L26+L25</f>
        <v>1225.48224282471</v>
      </c>
      <c r="M27" s="51">
        <f>M26+M25</f>
        <v>1496.16937246467</v>
      </c>
      <c r="N27" s="51">
        <f>N26+N25</f>
        <v>1759.76287537354</v>
      </c>
      <c r="O27" s="51">
        <f>O26+O25</f>
        <v>2016.9692401438</v>
      </c>
      <c r="P27" s="51">
        <f>P26+P25</f>
        <v>2268.41758651242</v>
      </c>
      <c r="Q27" s="51">
        <f>Q26+Q25</f>
        <v>2514.66898233452</v>
      </c>
      <c r="R27" s="51">
        <f>R26+R25</f>
        <v>2756.2245460794</v>
      </c>
      <c r="S27" s="51">
        <f>S26+S25</f>
        <v>3024.73250237494</v>
      </c>
      <c r="T27" s="51">
        <f>T26+T25</f>
        <v>3284.83133416955</v>
      </c>
      <c r="U27" s="51">
        <f>U26+U25</f>
        <v>3537.3690446229</v>
      </c>
      <c r="V27" s="51">
        <f>V26+V25</f>
        <v>3783.09950566195</v>
      </c>
      <c r="W27" s="51">
        <f>W26+W25</f>
        <v>4022.69393212654</v>
      </c>
      <c r="X27" s="51">
        <f>X26+X25</f>
        <v>4256.75084643633</v>
      </c>
      <c r="Y27" s="51">
        <f>Y26+Y25</f>
        <v>4470.80474326935</v>
      </c>
      <c r="Z27" s="51">
        <f>Z26+Z25</f>
        <v>4680.33363367354</v>
      </c>
      <c r="AA27" s="51">
        <f>AA26+AA25</f>
        <v>4885.76562236554</v>
      </c>
      <c r="AB27" s="51">
        <f>AB26+AB25</f>
        <v>5087.48465005429</v>
      </c>
      <c r="AC27" s="51">
        <f>AC26+AC25</f>
        <v>5285.83551390624</v>
      </c>
      <c r="AD27" s="51">
        <f>AD26+AD25</f>
        <v>5481.1282632716</v>
      </c>
      <c r="AE27" s="51">
        <f>AE26+AE25</f>
        <v>5712.64205411604</v>
      </c>
      <c r="AF27" s="51">
        <f>AF26+AF25</f>
        <v>5937.06553390701</v>
      </c>
      <c r="AG27" s="51">
        <f>AG26+AG25</f>
        <v>6155.11370869666</v>
      </c>
      <c r="AH27" s="51">
        <f>AH26+AH25</f>
        <v>6367.4222168778</v>
      </c>
      <c r="AI27" s="51">
        <f>AI26+AI25</f>
        <v>6574.55700367293</v>
      </c>
      <c r="AJ27" s="51">
        <f>AJ26+AJ25</f>
        <v>6777.02272290264</v>
      </c>
      <c r="AK27" s="51">
        <f>AK26+AK25</f>
        <v>6962.52004266544</v>
      </c>
      <c r="AL27" s="51">
        <f>AL26+AL25</f>
        <v>7144.20200620797</v>
      </c>
      <c r="AM27" s="51">
        <f>AM26+AM25</f>
        <v>7322.42957762373</v>
      </c>
      <c r="AN27" s="51">
        <f>AN26+AN25</f>
        <v>7497.52648353937</v>
      </c>
      <c r="AO27" s="51">
        <f>AO26+AO25</f>
        <v>7669.78344616292</v>
      </c>
      <c r="AP27" s="51">
        <f>AP26+AP25</f>
        <v>7839.46188958059</v>
      </c>
    </row>
    <row r="28">
      <c r="A28" s="35" t="inlineStr">
        <is>
          <t>Revenue (AED)</t>
        </is>
      </c>
      <c r="B28" s="14" t="inlineStr">
        <is>
          <t>member-months</t>
        </is>
      </c>
      <c r="C28" s="56">
        <f>SUM(G28:R28)</f>
        <v>17294.8577215961</v>
      </c>
      <c r="D28" s="56">
        <f>SUM(S28:AD28)</f>
        <v>51800.8295919328</v>
      </c>
      <c r="E28" s="56">
        <f>SUM(AE28:AP28)</f>
        <v>81959.7466859531</v>
      </c>
      <c r="G28" s="12">
        <f>G27</f>
        <v>234</v>
      </c>
      <c r="H28" s="12">
        <f>H27</f>
        <v>454.311</v>
      </c>
      <c r="I28" s="12">
        <f>I27</f>
        <v>662.39667</v>
      </c>
      <c r="J28" s="12">
        <f>J27</f>
        <v>859.5483039</v>
      </c>
      <c r="K28" s="12">
        <f>K27</f>
        <v>1046.906901963</v>
      </c>
      <c r="L28" s="12">
        <f>L27</f>
        <v>1225.48224282471</v>
      </c>
      <c r="M28" s="12">
        <f>M27</f>
        <v>1496.16937246467</v>
      </c>
      <c r="N28" s="12">
        <f>N27</f>
        <v>1759.76287537354</v>
      </c>
      <c r="O28" s="12">
        <f>O27</f>
        <v>2016.9692401438</v>
      </c>
      <c r="P28" s="12">
        <f>P27</f>
        <v>2268.41758651242</v>
      </c>
      <c r="Q28" s="12">
        <f>Q27</f>
        <v>2514.66898233452</v>
      </c>
      <c r="R28" s="12">
        <f>R27</f>
        <v>2756.2245460794</v>
      </c>
      <c r="S28" s="12">
        <f>S27</f>
        <v>3024.73250237494</v>
      </c>
      <c r="T28" s="12">
        <f>T27</f>
        <v>3284.83133416955</v>
      </c>
      <c r="U28" s="12">
        <f>U27</f>
        <v>3537.3690446229</v>
      </c>
      <c r="V28" s="12">
        <f>V27</f>
        <v>3783.09950566195</v>
      </c>
      <c r="W28" s="12">
        <f>W27</f>
        <v>4022.69393212654</v>
      </c>
      <c r="X28" s="12">
        <f>X27</f>
        <v>4256.75084643633</v>
      </c>
      <c r="Y28" s="12">
        <f>Y27</f>
        <v>4470.80474326935</v>
      </c>
      <c r="Z28" s="12">
        <f>Z27</f>
        <v>4680.33363367354</v>
      </c>
      <c r="AA28" s="12">
        <f>AA27</f>
        <v>4885.76562236554</v>
      </c>
      <c r="AB28" s="12">
        <f>AB27</f>
        <v>5087.48465005429</v>
      </c>
      <c r="AC28" s="12">
        <f>AC27</f>
        <v>5285.83551390624</v>
      </c>
      <c r="AD28" s="12">
        <f>AD27</f>
        <v>5481.1282632716</v>
      </c>
      <c r="AE28" s="12">
        <f>AE27</f>
        <v>5712.64205411604</v>
      </c>
      <c r="AF28" s="12">
        <f>AF27</f>
        <v>5937.06553390701</v>
      </c>
      <c r="AG28" s="12">
        <f>AG27</f>
        <v>6155.11370869666</v>
      </c>
      <c r="AH28" s="12">
        <f>AH27</f>
        <v>6367.4222168778</v>
      </c>
      <c r="AI28" s="12">
        <f>AI27</f>
        <v>6574.55700367293</v>
      </c>
      <c r="AJ28" s="12">
        <f>AJ27</f>
        <v>6777.02272290264</v>
      </c>
      <c r="AK28" s="12">
        <f>AK27</f>
        <v>6962.52004266544</v>
      </c>
      <c r="AL28" s="12">
        <f>AL27</f>
        <v>7144.20200620797</v>
      </c>
      <c r="AM28" s="12">
        <f>AM27</f>
        <v>7322.42957762373</v>
      </c>
      <c r="AN28" s="12">
        <f>AN27</f>
        <v>7497.52648353937</v>
      </c>
      <c r="AO28" s="12">
        <f>AO27</f>
        <v>7669.78344616292</v>
      </c>
      <c r="AP28" s="12">
        <f>AP27</f>
        <v>7839.46188958059</v>
      </c>
    </row>
    <row r="29">
      <c r="A29" s="11" t="inlineStr">
        <is>
          <t>Insured members</t>
        </is>
      </c>
      <c r="B29" s="14" t="inlineStr">
        <is>
          <t>members</t>
        </is>
      </c>
      <c r="C29" s="56">
        <f>R29</f>
        <v>137.81122730397</v>
      </c>
      <c r="D29" s="56">
        <f>AD29</f>
        <v>274.05641316358</v>
      </c>
      <c r="E29" s="56">
        <f>AP29</f>
        <v>391.97309447903</v>
      </c>
      <c r="G29" s="12">
        <f>IF(G5&gt;=Assumptions!$B$41,Assumptions!$B$42*G27,0)</f>
        <v>0</v>
      </c>
      <c r="H29" s="12">
        <f>IF(H5&gt;=Assumptions!$B$41,Assumptions!$B$42*H27,0)</f>
        <v>0</v>
      </c>
      <c r="I29" s="12">
        <f>IF(I5&gt;=Assumptions!$B$41,Assumptions!$B$42*I27,0)</f>
        <v>0</v>
      </c>
      <c r="J29" s="12">
        <f>IF(J5&gt;=Assumptions!$B$41,Assumptions!$B$42*J27,0)</f>
        <v>0</v>
      </c>
      <c r="K29" s="12">
        <f>IF(K5&gt;=Assumptions!$B$41,Assumptions!$B$42*K27,0)</f>
        <v>0</v>
      </c>
      <c r="L29" s="12">
        <f>IF(L5&gt;=Assumptions!$B$41,Assumptions!$B$42*L27,0)</f>
        <v>0</v>
      </c>
      <c r="M29" s="12">
        <f>IF(M5&gt;=Assumptions!$B$41,Assumptions!$B$42*M27,0)</f>
        <v>0</v>
      </c>
      <c r="N29" s="12">
        <f>IF(N5&gt;=Assumptions!$B$41,Assumptions!$B$42*N27,0)</f>
        <v>0</v>
      </c>
      <c r="O29" s="12">
        <f>IF(O5&gt;=Assumptions!$B$41,Assumptions!$B$42*O27,0)</f>
        <v>100.84846200719</v>
      </c>
      <c r="P29" s="12">
        <f>IF(P5&gt;=Assumptions!$B$41,Assumptions!$B$42*P27,0)</f>
        <v>113.420879325621</v>
      </c>
      <c r="Q29" s="12">
        <f>IF(Q5&gt;=Assumptions!$B$41,Assumptions!$B$42*Q27,0)</f>
        <v>125.733449116726</v>
      </c>
      <c r="R29" s="12">
        <f>IF(R5&gt;=Assumptions!$B$41,Assumptions!$B$42*R27,0)</f>
        <v>137.81122730397</v>
      </c>
      <c r="S29" s="12">
        <f>IF(S5&gt;=Assumptions!$B$41,Assumptions!$B$42*S27,0)</f>
        <v>151.236625118747</v>
      </c>
      <c r="T29" s="12">
        <f>IF(T5&gt;=Assumptions!$B$41,Assumptions!$B$42*T27,0)</f>
        <v>164.241566708477</v>
      </c>
      <c r="U29" s="12">
        <f>IF(U5&gt;=Assumptions!$B$41,Assumptions!$B$42*U27,0)</f>
        <v>176.868452231145</v>
      </c>
      <c r="V29" s="12">
        <f>IF(V5&gt;=Assumptions!$B$41,Assumptions!$B$42*V27,0)</f>
        <v>189.154975283097</v>
      </c>
      <c r="W29" s="12">
        <f>IF(W5&gt;=Assumptions!$B$41,Assumptions!$B$42*W27,0)</f>
        <v>201.134696606327</v>
      </c>
      <c r="X29" s="12">
        <f>IF(X5&gt;=Assumptions!$B$41,Assumptions!$B$42*X27,0)</f>
        <v>212.837542321816</v>
      </c>
      <c r="Y29" s="12">
        <f>IF(Y5&gt;=Assumptions!$B$41,Assumptions!$B$42*Y27,0)</f>
        <v>223.540237163468</v>
      </c>
      <c r="Z29" s="12">
        <f>IF(Z5&gt;=Assumptions!$B$41,Assumptions!$B$42*Z27,0)</f>
        <v>234.016681683677</v>
      </c>
      <c r="AA29" s="12">
        <f>IF(AA5&gt;=Assumptions!$B$41,Assumptions!$B$42*AA27,0)</f>
        <v>244.288281118277</v>
      </c>
      <c r="AB29" s="12">
        <f>IF(AB5&gt;=Assumptions!$B$41,Assumptions!$B$42*AB27,0)</f>
        <v>254.374232502714</v>
      </c>
      <c r="AC29" s="12">
        <f>IF(AC5&gt;=Assumptions!$B$41,Assumptions!$B$42*AC27,0)</f>
        <v>264.291775695312</v>
      </c>
      <c r="AD29" s="12">
        <f>IF(AD5&gt;=Assumptions!$B$41,Assumptions!$B$42*AD27,0)</f>
        <v>274.05641316358</v>
      </c>
      <c r="AE29" s="12">
        <f>IF(AE5&gt;=Assumptions!$B$41,Assumptions!$B$42*AE27,0)</f>
        <v>285.632102705802</v>
      </c>
      <c r="AF29" s="12">
        <f>IF(AF5&gt;=Assumptions!$B$41,Assumptions!$B$42*AF27,0)</f>
        <v>296.85327669535</v>
      </c>
      <c r="AG29" s="12">
        <f>IF(AG5&gt;=Assumptions!$B$41,Assumptions!$B$42*AG27,0)</f>
        <v>307.755685434833</v>
      </c>
      <c r="AH29" s="12">
        <f>IF(AH5&gt;=Assumptions!$B$41,Assumptions!$B$42*AH27,0)</f>
        <v>318.37111084389</v>
      </c>
      <c r="AI29" s="12">
        <f>IF(AI5&gt;=Assumptions!$B$41,Assumptions!$B$42*AI27,0)</f>
        <v>328.727850183646</v>
      </c>
      <c r="AJ29" s="12">
        <f>IF(AJ5&gt;=Assumptions!$B$41,Assumptions!$B$42*AJ27,0)</f>
        <v>338.851136145132</v>
      </c>
      <c r="AK29" s="12">
        <f>IF(AK5&gt;=Assumptions!$B$41,Assumptions!$B$42*AK27,0)</f>
        <v>348.126002133272</v>
      </c>
      <c r="AL29" s="12">
        <f>IF(AL5&gt;=Assumptions!$B$41,Assumptions!$B$42*AL27,0)</f>
        <v>357.210100310398</v>
      </c>
      <c r="AM29" s="12">
        <f>IF(AM5&gt;=Assumptions!$B$41,Assumptions!$B$42*AM27,0)</f>
        <v>366.121478881186</v>
      </c>
      <c r="AN29" s="12">
        <f>IF(AN5&gt;=Assumptions!$B$41,Assumptions!$B$42*AN27,0)</f>
        <v>374.876324176968</v>
      </c>
      <c r="AO29" s="12">
        <f>IF(AO5&gt;=Assumptions!$B$41,Assumptions!$B$42*AO27,0)</f>
        <v>383.489172308146</v>
      </c>
      <c r="AP29" s="12">
        <f>IF(AP5&gt;=Assumptions!$B$41,Assumptions!$B$42*AP27,0)</f>
        <v>391.97309447903</v>
      </c>
    </row>
    <row r="32">
      <c r="A32" s="11" t="inlineStr">
        <is>
          <t>Gross bookings: weekly plan</t>
        </is>
      </c>
      <c r="B32" s="14" t="inlineStr">
        <is>
          <t>AED</t>
        </is>
      </c>
      <c r="C32" s="56">
        <f>SUM(G32:R32)</f>
        <v>181536.864323097</v>
      </c>
      <c r="D32" s="56">
        <f>SUM(S32:AD32)</f>
        <v>348062.954272155</v>
      </c>
      <c r="E32" s="56">
        <f>SUM(AE32:AP32)</f>
        <v>458992.765781575</v>
      </c>
      <c r="G32" s="12">
        <f>G19*Assumptions!$B$30*Assumptions!$B$31/12</f>
        <v>3814.136235</v>
      </c>
      <c r="H32" s="12">
        <f>H19*Assumptions!$B$30*Assumptions!$B$31/12</f>
        <v>7056.15203475</v>
      </c>
      <c r="I32" s="12">
        <f>I19*Assumptions!$B$30*Assumptions!$B$31/12</f>
        <v>9811.8654645375</v>
      </c>
      <c r="J32" s="12">
        <f>J19*Assumptions!$B$30*Assumptions!$B$31/12</f>
        <v>12154.2218798569</v>
      </c>
      <c r="K32" s="12">
        <f>K19*Assumptions!$B$30*Assumptions!$B$31/12</f>
        <v>14145.2248328783</v>
      </c>
      <c r="L32" s="12">
        <f>L19*Assumptions!$B$30*Assumptions!$B$31/12</f>
        <v>15837.5773429466</v>
      </c>
      <c r="M32" s="12">
        <f>M19*Assumptions!$B$30*Assumptions!$B$31/12</f>
        <v>17276.0769765046</v>
      </c>
      <c r="N32" s="12">
        <f>N19*Assumptions!$B$30*Assumptions!$B$31/12</f>
        <v>18498.8016650289</v>
      </c>
      <c r="O32" s="12">
        <f>O19*Assumptions!$B$30*Assumptions!$B$31/12</f>
        <v>19538.1176502746</v>
      </c>
      <c r="P32" s="12">
        <f>P19*Assumptions!$B$30*Assumptions!$B$31/12</f>
        <v>20421.5362377334</v>
      </c>
      <c r="Q32" s="12">
        <f>Q19*Assumptions!$B$30*Assumptions!$B$31/12</f>
        <v>21172.4420370734</v>
      </c>
      <c r="R32" s="12">
        <f>R19*Assumptions!$B$30*Assumptions!$B$31/12</f>
        <v>21810.7119665124</v>
      </c>
      <c r="S32" s="12">
        <f>S19*Assumptions!$B$30*Assumptions!$B$31/12</f>
        <v>23624.6201515355</v>
      </c>
      <c r="T32" s="12">
        <f>T19*Assumptions!$B$30*Assumptions!$B$31/12</f>
        <v>25166.4421088052</v>
      </c>
      <c r="U32" s="12">
        <f>U19*Assumptions!$B$30*Assumptions!$B$31/12</f>
        <v>26476.9907724844</v>
      </c>
      <c r="V32" s="12">
        <f>V19*Assumptions!$B$30*Assumptions!$B$31/12</f>
        <v>27590.9571366117</v>
      </c>
      <c r="W32" s="12">
        <f>W19*Assumptions!$B$30*Assumptions!$B$31/12</f>
        <v>28537.82854612</v>
      </c>
      <c r="X32" s="12">
        <f>X19*Assumptions!$B$30*Assumptions!$B$31/12</f>
        <v>29342.669244202</v>
      </c>
      <c r="Y32" s="12">
        <f>Y19*Assumptions!$B$30*Assumptions!$B$31/12</f>
        <v>30026.7838375717</v>
      </c>
      <c r="Z32" s="12">
        <f>Z19*Assumptions!$B$30*Assumptions!$B$31/12</f>
        <v>30608.2812419359</v>
      </c>
      <c r="AA32" s="12">
        <f>AA19*Assumptions!$B$30*Assumptions!$B$31/12</f>
        <v>31102.5540356455</v>
      </c>
      <c r="AB32" s="12">
        <f>AB19*Assumptions!$B$30*Assumptions!$B$31/12</f>
        <v>31522.6859102987</v>
      </c>
      <c r="AC32" s="12">
        <f>AC19*Assumptions!$B$30*Assumptions!$B$31/12</f>
        <v>31879.7980037539</v>
      </c>
      <c r="AD32" s="12">
        <f>AD19*Assumptions!$B$30*Assumptions!$B$31/12</f>
        <v>32183.3432831908</v>
      </c>
      <c r="AE32" s="12">
        <f>AE19*Assumptions!$B$30*Assumptions!$B$31/12</f>
        <v>33712.7355157122</v>
      </c>
      <c r="AF32" s="12">
        <f>AF19*Assumptions!$B$30*Assumptions!$B$31/12</f>
        <v>35012.7189133554</v>
      </c>
      <c r="AG32" s="12">
        <f>AG19*Assumptions!$B$30*Assumptions!$B$31/12</f>
        <v>36117.7048013521</v>
      </c>
      <c r="AH32" s="12">
        <f>AH19*Assumptions!$B$30*Assumptions!$B$31/12</f>
        <v>37056.9428061492</v>
      </c>
      <c r="AI32" s="12">
        <f>AI19*Assumptions!$B$30*Assumptions!$B$31/12</f>
        <v>37855.2951102269</v>
      </c>
      <c r="AJ32" s="12">
        <f>AJ19*Assumptions!$B$30*Assumptions!$B$31/12</f>
        <v>38533.8945686928</v>
      </c>
      <c r="AK32" s="12">
        <f>AK19*Assumptions!$B$30*Assumptions!$B$31/12</f>
        <v>39110.7041083889</v>
      </c>
      <c r="AL32" s="12">
        <f>AL19*Assumptions!$B$30*Assumptions!$B$31/12</f>
        <v>39600.9922171306</v>
      </c>
      <c r="AM32" s="12">
        <f>AM19*Assumptions!$B$30*Assumptions!$B$31/12</f>
        <v>40017.737109561</v>
      </c>
      <c r="AN32" s="12">
        <f>AN19*Assumptions!$B$30*Assumptions!$B$31/12</f>
        <v>40371.9702681268</v>
      </c>
      <c r="AO32" s="12">
        <f>AO19*Assumptions!$B$30*Assumptions!$B$31/12</f>
        <v>40673.0684529078</v>
      </c>
      <c r="AP32" s="12">
        <f>AP19*Assumptions!$B$30*Assumptions!$B$31/12</f>
        <v>40929.0019099716</v>
      </c>
    </row>
    <row r="33">
      <c r="A33" s="11" t="inlineStr">
        <is>
          <t>Gross bookings: monthly plan</t>
        </is>
      </c>
      <c r="B33" s="14" t="inlineStr">
        <is>
          <t>AED</t>
        </is>
      </c>
      <c r="C33" s="56">
        <f>SUM(G33:R33)</f>
        <v>497813.377679163</v>
      </c>
      <c r="D33" s="56">
        <f>SUM(S33:AD33)</f>
        <v>1147883.91432252</v>
      </c>
      <c r="E33" s="56">
        <f>SUM(AE33:AP33)</f>
        <v>1653198.62540612</v>
      </c>
      <c r="G33" s="12">
        <f>G20*Assumptions!$B$32</f>
        <v>8422.947</v>
      </c>
      <c r="H33" s="12">
        <f>H20*Assumptions!$B$32</f>
        <v>16172.05824</v>
      </c>
      <c r="I33" s="12">
        <f>I20*Assumptions!$B$32</f>
        <v>23301.2405808</v>
      </c>
      <c r="J33" s="12">
        <f>J20*Assumptions!$B$32</f>
        <v>29860.088334336</v>
      </c>
      <c r="K33" s="12">
        <f>K20*Assumptions!$B$32</f>
        <v>35894.2282675891</v>
      </c>
      <c r="L33" s="12">
        <f>L20*Assumptions!$B$32</f>
        <v>41445.637006182</v>
      </c>
      <c r="M33" s="12">
        <f>M20*Assumptions!$B$32</f>
        <v>46552.9330456874</v>
      </c>
      <c r="N33" s="12">
        <f>N20*Assumptions!$B$32</f>
        <v>51251.6454020324</v>
      </c>
      <c r="O33" s="12">
        <f>O20*Assumptions!$B$32</f>
        <v>55574.4607698698</v>
      </c>
      <c r="P33" s="12">
        <f>P20*Assumptions!$B$32</f>
        <v>59551.4509082803</v>
      </c>
      <c r="Q33" s="12">
        <f>Q20*Assumptions!$B$32</f>
        <v>63210.2818356178</v>
      </c>
      <c r="R33" s="12">
        <f>R20*Assumptions!$B$32</f>
        <v>66576.4062887684</v>
      </c>
      <c r="S33" s="12">
        <f>S20*Assumptions!$B$32</f>
        <v>72480.8897856669</v>
      </c>
      <c r="T33" s="12">
        <f>T20*Assumptions!$B$32</f>
        <v>77913.0146028136</v>
      </c>
      <c r="U33" s="12">
        <f>U20*Assumptions!$B$32</f>
        <v>82910.5694345885</v>
      </c>
      <c r="V33" s="12">
        <f>V20*Assumptions!$B$32</f>
        <v>87508.3198798214</v>
      </c>
      <c r="W33" s="12">
        <f>W20*Assumptions!$B$32</f>
        <v>91738.2502894357</v>
      </c>
      <c r="X33" s="12">
        <f>X20*Assumptions!$B$32</f>
        <v>95629.7862662809</v>
      </c>
      <c r="Y33" s="12">
        <f>Y20*Assumptions!$B$32</f>
        <v>99209.9993649784</v>
      </c>
      <c r="Z33" s="12">
        <f>Z20*Assumptions!$B$32</f>
        <v>102503.79541578</v>
      </c>
      <c r="AA33" s="12">
        <f>AA20*Assumptions!$B$32</f>
        <v>105534.087782518</v>
      </c>
      <c r="AB33" s="12">
        <f>AB20*Assumptions!$B$32</f>
        <v>108321.956759916</v>
      </c>
      <c r="AC33" s="12">
        <f>AC20*Assumptions!$B$32</f>
        <v>110886.796219123</v>
      </c>
      <c r="AD33" s="12">
        <f>AD20*Assumptions!$B$32</f>
        <v>113246.448521593</v>
      </c>
      <c r="AE33" s="12">
        <f>AE20*Assumptions!$B$32</f>
        <v>118224.977639866</v>
      </c>
      <c r="AF33" s="12">
        <f>AF20*Assumptions!$B$32</f>
        <v>122805.224428676</v>
      </c>
      <c r="AG33" s="12">
        <f>AG20*Assumptions!$B$32</f>
        <v>127019.051474382</v>
      </c>
      <c r="AH33" s="12">
        <f>AH20*Assumptions!$B$32</f>
        <v>130895.772356432</v>
      </c>
      <c r="AI33" s="12">
        <f>AI20*Assumptions!$B$32</f>
        <v>134462.355567917</v>
      </c>
      <c r="AJ33" s="12">
        <f>AJ20*Assumptions!$B$32</f>
        <v>137743.612122484</v>
      </c>
      <c r="AK33" s="12">
        <f>AK20*Assumptions!$B$32</f>
        <v>140762.368152685</v>
      </c>
      <c r="AL33" s="12">
        <f>AL20*Assumptions!$B$32</f>
        <v>143539.62370047</v>
      </c>
      <c r="AM33" s="12">
        <f>AM20*Assumptions!$B$32</f>
        <v>146094.698804433</v>
      </c>
      <c r="AN33" s="12">
        <f>AN20*Assumptions!$B$32</f>
        <v>148445.367900078</v>
      </c>
      <c r="AO33" s="12">
        <f>AO20*Assumptions!$B$32</f>
        <v>150607.983468072</v>
      </c>
      <c r="AP33" s="12">
        <f>AP20*Assumptions!$B$32</f>
        <v>152597.589790626</v>
      </c>
    </row>
    <row r="34">
      <c r="A34" s="11" t="inlineStr">
        <is>
          <t>Gross bookings: annual plan</t>
        </is>
      </c>
      <c r="B34" s="14" t="inlineStr">
        <is>
          <t>AED</t>
        </is>
      </c>
      <c r="C34" s="56">
        <f>SUM(G34:R34)</f>
        <v>842388.768</v>
      </c>
      <c r="D34" s="56">
        <f>SUM(S34:AD34)</f>
        <v>1544379.408</v>
      </c>
      <c r="E34" s="56">
        <f>SUM(AE34:AP34)</f>
        <v>2176170.984</v>
      </c>
      <c r="G34" s="12">
        <f>G21*Assumptions!$B$33</f>
        <v>70199.064</v>
      </c>
      <c r="H34" s="12">
        <f>H21*Assumptions!$B$33</f>
        <v>70199.064</v>
      </c>
      <c r="I34" s="12">
        <f>I21*Assumptions!$B$33</f>
        <v>70199.064</v>
      </c>
      <c r="J34" s="12">
        <f>J21*Assumptions!$B$33</f>
        <v>70199.064</v>
      </c>
      <c r="K34" s="12">
        <f>K21*Assumptions!$B$33</f>
        <v>70199.064</v>
      </c>
      <c r="L34" s="12">
        <f>L21*Assumptions!$B$33</f>
        <v>70199.064</v>
      </c>
      <c r="M34" s="12">
        <f>M21*Assumptions!$B$33</f>
        <v>70199.064</v>
      </c>
      <c r="N34" s="12">
        <f>N21*Assumptions!$B$33</f>
        <v>70199.064</v>
      </c>
      <c r="O34" s="12">
        <f>O21*Assumptions!$B$33</f>
        <v>70199.064</v>
      </c>
      <c r="P34" s="12">
        <f>P21*Assumptions!$B$33</f>
        <v>70199.064</v>
      </c>
      <c r="Q34" s="12">
        <f>Q21*Assumptions!$B$33</f>
        <v>70199.064</v>
      </c>
      <c r="R34" s="12">
        <f>R21*Assumptions!$B$33</f>
        <v>70199.064</v>
      </c>
      <c r="S34" s="12">
        <f>S21*Assumptions!$B$33</f>
        <v>128698.284</v>
      </c>
      <c r="T34" s="12">
        <f>T21*Assumptions!$B$33</f>
        <v>128698.284</v>
      </c>
      <c r="U34" s="12">
        <f>U21*Assumptions!$B$33</f>
        <v>128698.284</v>
      </c>
      <c r="V34" s="12">
        <f>V21*Assumptions!$B$33</f>
        <v>128698.284</v>
      </c>
      <c r="W34" s="12">
        <f>W21*Assumptions!$B$33</f>
        <v>128698.284</v>
      </c>
      <c r="X34" s="12">
        <f>X21*Assumptions!$B$33</f>
        <v>128698.284</v>
      </c>
      <c r="Y34" s="12">
        <f>Y21*Assumptions!$B$33</f>
        <v>128698.284</v>
      </c>
      <c r="Z34" s="12">
        <f>Z21*Assumptions!$B$33</f>
        <v>128698.284</v>
      </c>
      <c r="AA34" s="12">
        <f>AA21*Assumptions!$B$33</f>
        <v>128698.284</v>
      </c>
      <c r="AB34" s="12">
        <f>AB21*Assumptions!$B$33</f>
        <v>128698.284</v>
      </c>
      <c r="AC34" s="12">
        <f>AC21*Assumptions!$B$33</f>
        <v>128698.284</v>
      </c>
      <c r="AD34" s="12">
        <f>AD21*Assumptions!$B$33</f>
        <v>128698.284</v>
      </c>
      <c r="AE34" s="12">
        <f>AE21*Assumptions!$B$33</f>
        <v>181347.582</v>
      </c>
      <c r="AF34" s="12">
        <f>AF21*Assumptions!$B$33</f>
        <v>181347.582</v>
      </c>
      <c r="AG34" s="12">
        <f>AG21*Assumptions!$B$33</f>
        <v>181347.582</v>
      </c>
      <c r="AH34" s="12">
        <f>AH21*Assumptions!$B$33</f>
        <v>181347.582</v>
      </c>
      <c r="AI34" s="12">
        <f>AI21*Assumptions!$B$33</f>
        <v>181347.582</v>
      </c>
      <c r="AJ34" s="12">
        <f>AJ21*Assumptions!$B$33</f>
        <v>181347.582</v>
      </c>
      <c r="AK34" s="12">
        <f>AK21*Assumptions!$B$33</f>
        <v>181347.582</v>
      </c>
      <c r="AL34" s="12">
        <f>AL21*Assumptions!$B$33</f>
        <v>181347.582</v>
      </c>
      <c r="AM34" s="12">
        <f>AM21*Assumptions!$B$33</f>
        <v>181347.582</v>
      </c>
      <c r="AN34" s="12">
        <f>AN21*Assumptions!$B$33</f>
        <v>181347.582</v>
      </c>
      <c r="AO34" s="12">
        <f>AO21*Assumptions!$B$33</f>
        <v>181347.582</v>
      </c>
      <c r="AP34" s="12">
        <f>AP21*Assumptions!$B$33</f>
        <v>181347.582</v>
      </c>
    </row>
    <row r="35">
      <c r="A35" s="11" t="inlineStr">
        <is>
          <t>Gross bookings: company seats</t>
        </is>
      </c>
      <c r="B35" s="14" t="inlineStr">
        <is>
          <t>AED</t>
        </is>
      </c>
      <c r="C35" s="56">
        <f>SUM(G35:R35)</f>
        <v>315000</v>
      </c>
      <c r="D35" s="56">
        <f>SUM(S35:AD35)</f>
        <v>897750</v>
      </c>
      <c r="E35" s="56">
        <f>SUM(AE35:AP35)</f>
        <v>1393087.5</v>
      </c>
      <c r="G35" s="12">
        <f>G24*Assumptions!$B$26*(1+Assumptions!$B$34)</f>
        <v>0</v>
      </c>
      <c r="H35" s="12">
        <f>H24*Assumptions!$B$26*(1+Assumptions!$B$34)</f>
        <v>0</v>
      </c>
      <c r="I35" s="12">
        <f>I24*Assumptions!$B$26*(1+Assumptions!$B$34)</f>
        <v>0</v>
      </c>
      <c r="J35" s="12">
        <f>J24*Assumptions!$B$26*(1+Assumptions!$B$34)</f>
        <v>0</v>
      </c>
      <c r="K35" s="12">
        <f>K24*Assumptions!$B$26*(1+Assumptions!$B$34)</f>
        <v>0</v>
      </c>
      <c r="L35" s="12">
        <f>L24*Assumptions!$B$26*(1+Assumptions!$B$34)</f>
        <v>0</v>
      </c>
      <c r="M35" s="12">
        <f>M24*Assumptions!$B$26*(1+Assumptions!$B$34)</f>
        <v>52500</v>
      </c>
      <c r="N35" s="12">
        <f>N24*Assumptions!$B$26*(1+Assumptions!$B$34)</f>
        <v>52500</v>
      </c>
      <c r="O35" s="12">
        <f>O24*Assumptions!$B$26*(1+Assumptions!$B$34)</f>
        <v>52500</v>
      </c>
      <c r="P35" s="12">
        <f>P24*Assumptions!$B$26*(1+Assumptions!$B$34)</f>
        <v>52500</v>
      </c>
      <c r="Q35" s="12">
        <f>Q24*Assumptions!$B$26*(1+Assumptions!$B$34)</f>
        <v>52500</v>
      </c>
      <c r="R35" s="12">
        <f>R24*Assumptions!$B$26*(1+Assumptions!$B$34)</f>
        <v>52500</v>
      </c>
      <c r="S35" s="12">
        <f>S24*Assumptions!$B$26*(1+Assumptions!$B$34)</f>
        <v>52500</v>
      </c>
      <c r="T35" s="12">
        <f>T24*Assumptions!$B$26*(1+Assumptions!$B$34)</f>
        <v>52500</v>
      </c>
      <c r="U35" s="12">
        <f>U24*Assumptions!$B$26*(1+Assumptions!$B$34)</f>
        <v>52500</v>
      </c>
      <c r="V35" s="12">
        <f>V24*Assumptions!$B$26*(1+Assumptions!$B$34)</f>
        <v>52500</v>
      </c>
      <c r="W35" s="12">
        <f>W24*Assumptions!$B$26*(1+Assumptions!$B$34)</f>
        <v>52500</v>
      </c>
      <c r="X35" s="12">
        <f>X24*Assumptions!$B$26*(1+Assumptions!$B$34)</f>
        <v>52500</v>
      </c>
      <c r="Y35" s="12">
        <f>Y24*Assumptions!$B$26*(1+Assumptions!$B$34)</f>
        <v>97125</v>
      </c>
      <c r="Z35" s="12">
        <f>Z24*Assumptions!$B$26*(1+Assumptions!$B$34)</f>
        <v>97125</v>
      </c>
      <c r="AA35" s="12">
        <f>AA24*Assumptions!$B$26*(1+Assumptions!$B$34)</f>
        <v>97125</v>
      </c>
      <c r="AB35" s="12">
        <f>AB24*Assumptions!$B$26*(1+Assumptions!$B$34)</f>
        <v>97125</v>
      </c>
      <c r="AC35" s="12">
        <f>AC24*Assumptions!$B$26*(1+Assumptions!$B$34)</f>
        <v>97125</v>
      </c>
      <c r="AD35" s="12">
        <f>AD24*Assumptions!$B$26*(1+Assumptions!$B$34)</f>
        <v>97125</v>
      </c>
      <c r="AE35" s="12">
        <f>AE24*Assumptions!$B$26*(1+Assumptions!$B$34)</f>
        <v>97125</v>
      </c>
      <c r="AF35" s="12">
        <f>AF24*Assumptions!$B$26*(1+Assumptions!$B$34)</f>
        <v>97125</v>
      </c>
      <c r="AG35" s="12">
        <f>AG24*Assumptions!$B$26*(1+Assumptions!$B$34)</f>
        <v>97125</v>
      </c>
      <c r="AH35" s="12">
        <f>AH24*Assumptions!$B$26*(1+Assumptions!$B$34)</f>
        <v>97125</v>
      </c>
      <c r="AI35" s="12">
        <f>AI24*Assumptions!$B$26*(1+Assumptions!$B$34)</f>
        <v>97125</v>
      </c>
      <c r="AJ35" s="12">
        <f>AJ24*Assumptions!$B$26*(1+Assumptions!$B$34)</f>
        <v>97125</v>
      </c>
      <c r="AK35" s="12">
        <f>AK24*Assumptions!$B$26*(1+Assumptions!$B$34)</f>
        <v>135056.25</v>
      </c>
      <c r="AL35" s="12">
        <f>AL24*Assumptions!$B$26*(1+Assumptions!$B$34)</f>
        <v>135056.25</v>
      </c>
      <c r="AM35" s="12">
        <f>AM24*Assumptions!$B$26*(1+Assumptions!$B$34)</f>
        <v>135056.25</v>
      </c>
      <c r="AN35" s="12">
        <f>AN24*Assumptions!$B$26*(1+Assumptions!$B$34)</f>
        <v>135056.25</v>
      </c>
      <c r="AO35" s="12">
        <f>AO24*Assumptions!$B$26*(1+Assumptions!$B$34)</f>
        <v>135056.25</v>
      </c>
      <c r="AP35" s="12">
        <f>AP24*Assumptions!$B$26*(1+Assumptions!$B$34)</f>
        <v>135056.25</v>
      </c>
    </row>
    <row r="36">
      <c r="A36" s="38" t="inlineStr">
        <is>
          <t>Gross bookings, VAT included</t>
        </is>
      </c>
      <c r="B36" s="58" t="inlineStr">
        <is>
          <t>AED</t>
        </is>
      </c>
      <c r="C36" s="59">
        <f>SUM(G36:R36)</f>
        <v>1836739.01000226</v>
      </c>
      <c r="D36" s="59">
        <f>SUM(S36:AD36)</f>
        <v>3938076.27659467</v>
      </c>
      <c r="E36" s="59">
        <f>SUM(AE36:AP36)</f>
        <v>5681449.8751877</v>
      </c>
      <c r="F36" s="40" t="n"/>
      <c r="G36" s="51">
        <f>G32+G33+G34+G35</f>
        <v>82436.147235</v>
      </c>
      <c r="H36" s="51">
        <f>H32+H33+H34+H35</f>
        <v>93427.27427475</v>
      </c>
      <c r="I36" s="51">
        <f>I32+I33+I34+I35</f>
        <v>103312.170045338</v>
      </c>
      <c r="J36" s="51">
        <f>J32+J33+J34+J35</f>
        <v>112213.374214193</v>
      </c>
      <c r="K36" s="51">
        <f>K32+K33+K34+K35</f>
        <v>120238.517100467</v>
      </c>
      <c r="L36" s="51">
        <f>L32+L33+L34+L35</f>
        <v>127482.278349129</v>
      </c>
      <c r="M36" s="51">
        <f>M32+M33+M34+M35</f>
        <v>186528.074022192</v>
      </c>
      <c r="N36" s="51">
        <f>N32+N33+N34+N35</f>
        <v>192449.511067061</v>
      </c>
      <c r="O36" s="51">
        <f>O32+O33+O34+O35</f>
        <v>197811.642420144</v>
      </c>
      <c r="P36" s="51">
        <f>P32+P33+P34+P35</f>
        <v>202672.051146014</v>
      </c>
      <c r="Q36" s="51">
        <f>Q32+Q33+Q34+Q35</f>
        <v>207081.787872691</v>
      </c>
      <c r="R36" s="51">
        <f>R32+R33+R34+R35</f>
        <v>211086.182255281</v>
      </c>
      <c r="S36" s="51">
        <f>S32+S33+S34+S35</f>
        <v>277303.793937202</v>
      </c>
      <c r="T36" s="51">
        <f>T32+T33+T34+T35</f>
        <v>284277.740711619</v>
      </c>
      <c r="U36" s="51">
        <f>U32+U33+U34+U35</f>
        <v>290585.844207073</v>
      </c>
      <c r="V36" s="51">
        <f>V32+V33+V34+V35</f>
        <v>296297.561016433</v>
      </c>
      <c r="W36" s="51">
        <f>W32+W33+W34+W35</f>
        <v>301474.362835556</v>
      </c>
      <c r="X36" s="51">
        <f>X32+X33+X34+X35</f>
        <v>306170.739510483</v>
      </c>
      <c r="Y36" s="51">
        <f>Y32+Y33+Y34+Y35</f>
        <v>355060.06720255</v>
      </c>
      <c r="Z36" s="51">
        <f>Z32+Z33+Z34+Z35</f>
        <v>358935.360657716</v>
      </c>
      <c r="AA36" s="51">
        <f>AA32+AA33+AA34+AA35</f>
        <v>362459.925818163</v>
      </c>
      <c r="AB36" s="51">
        <f>AB32+AB33+AB34+AB35</f>
        <v>365667.926670215</v>
      </c>
      <c r="AC36" s="51">
        <f>AC32+AC33+AC34+AC35</f>
        <v>368589.878222877</v>
      </c>
      <c r="AD36" s="51">
        <f>AD32+AD33+AD34+AD35</f>
        <v>371253.075804784</v>
      </c>
      <c r="AE36" s="51">
        <f>AE32+AE33+AE34+AE35</f>
        <v>430410.295155578</v>
      </c>
      <c r="AF36" s="51">
        <f>AF32+AF33+AF34+AF35</f>
        <v>436290.525342032</v>
      </c>
      <c r="AG36" s="51">
        <f>AG32+AG33+AG34+AG35</f>
        <v>441609.338275734</v>
      </c>
      <c r="AH36" s="51">
        <f>AH32+AH33+AH34+AH35</f>
        <v>446425.297162581</v>
      </c>
      <c r="AI36" s="51">
        <f>AI32+AI33+AI34+AI35</f>
        <v>450790.232678144</v>
      </c>
      <c r="AJ36" s="51">
        <f>AJ32+AJ33+AJ34+AJ35</f>
        <v>454750.088691177</v>
      </c>
      <c r="AK36" s="51">
        <f>AK32+AK33+AK34+AK35</f>
        <v>496276.904261074</v>
      </c>
      <c r="AL36" s="51">
        <f>AL32+AL33+AL34+AL35</f>
        <v>499544.447917601</v>
      </c>
      <c r="AM36" s="51">
        <f>AM32+AM33+AM34+AM35</f>
        <v>502516.267913994</v>
      </c>
      <c r="AN36" s="51">
        <f>AN32+AN33+AN34+AN35</f>
        <v>505221.170168205</v>
      </c>
      <c r="AO36" s="51">
        <f>AO32+AO33+AO34+AO35</f>
        <v>507684.88392098</v>
      </c>
      <c r="AP36" s="51">
        <f>AP32+AP33+AP34+AP35</f>
        <v>509930.423700598</v>
      </c>
    </row>
    <row r="37">
      <c r="A37" s="11" t="inlineStr">
        <is>
          <t>VAT</t>
        </is>
      </c>
      <c r="B37" s="14" t="inlineStr">
        <is>
          <t>AED</t>
        </is>
      </c>
      <c r="C37" s="56">
        <f>SUM(G37:R37)</f>
        <v>87463.76238106</v>
      </c>
      <c r="D37" s="56">
        <f>SUM(S37:AD37)</f>
        <v>187527.441742603</v>
      </c>
      <c r="E37" s="56">
        <f>SUM(AE37:AP37)</f>
        <v>270545.232151795</v>
      </c>
      <c r="G37" s="12">
        <f>G36*Assumptions!$B$34/(1+Assumptions!$B$34)</f>
        <v>3925.53082071429</v>
      </c>
      <c r="H37" s="12">
        <f>H36*Assumptions!$B$34/(1+Assumptions!$B$34)</f>
        <v>4448.91782260714</v>
      </c>
      <c r="I37" s="12">
        <f>I36*Assumptions!$B$34/(1+Assumptions!$B$34)</f>
        <v>4919.62714501607</v>
      </c>
      <c r="J37" s="12">
        <f>J36*Assumptions!$B$34/(1+Assumptions!$B$34)</f>
        <v>5343.49401019966</v>
      </c>
      <c r="K37" s="12">
        <f>K36*Assumptions!$B$34/(1+Assumptions!$B$34)</f>
        <v>5725.64367145083</v>
      </c>
      <c r="L37" s="12">
        <f>L36*Assumptions!$B$34/(1+Assumptions!$B$34)</f>
        <v>6070.58468329184</v>
      </c>
      <c r="M37" s="12">
        <f>M36*Assumptions!$B$34/(1+Assumptions!$B$34)</f>
        <v>8882.289239152</v>
      </c>
      <c r="N37" s="12">
        <f>N36*Assumptions!$B$34/(1+Assumptions!$B$34)</f>
        <v>9164.26243176483</v>
      </c>
      <c r="O37" s="12">
        <f>O36*Assumptions!$B$34/(1+Assumptions!$B$34)</f>
        <v>9419.60202000688</v>
      </c>
      <c r="P37" s="12">
        <f>P36*Assumptions!$B$34/(1+Assumptions!$B$34)</f>
        <v>9651.05005457208</v>
      </c>
      <c r="Q37" s="12">
        <f>Q36*Assumptions!$B$34/(1+Assumptions!$B$34)</f>
        <v>9861.0375177472</v>
      </c>
      <c r="R37" s="12">
        <f>R36*Assumptions!$B$34/(1+Assumptions!$B$34)</f>
        <v>10051.7229645372</v>
      </c>
      <c r="S37" s="12">
        <f>S36*Assumptions!$B$34/(1+Assumptions!$B$34)</f>
        <v>13204.9425684382</v>
      </c>
      <c r="T37" s="12">
        <f>T36*Assumptions!$B$34/(1+Assumptions!$B$34)</f>
        <v>13537.0352719818</v>
      </c>
      <c r="U37" s="12">
        <f>U36*Assumptions!$B$34/(1+Assumptions!$B$34)</f>
        <v>13837.4211527178</v>
      </c>
      <c r="V37" s="12">
        <f>V36*Assumptions!$B$34/(1+Assumptions!$B$34)</f>
        <v>14109.4076674492</v>
      </c>
      <c r="W37" s="12">
        <f>W36*Assumptions!$B$34/(1+Assumptions!$B$34)</f>
        <v>14355.9220397884</v>
      </c>
      <c r="X37" s="12">
        <f>X36*Assumptions!$B$34/(1+Assumptions!$B$34)</f>
        <v>14579.5590243087</v>
      </c>
      <c r="Y37" s="12">
        <f>Y36*Assumptions!$B$34/(1+Assumptions!$B$34)</f>
        <v>16907.6222477405</v>
      </c>
      <c r="Z37" s="12">
        <f>Z36*Assumptions!$B$34/(1+Assumptions!$B$34)</f>
        <v>17092.1600313198</v>
      </c>
      <c r="AA37" s="12">
        <f>AA36*Assumptions!$B$34/(1+Assumptions!$B$34)</f>
        <v>17259.9964675316</v>
      </c>
      <c r="AB37" s="12">
        <f>AB36*Assumptions!$B$34/(1+Assumptions!$B$34)</f>
        <v>17412.7584128674</v>
      </c>
      <c r="AC37" s="12">
        <f>AC36*Assumptions!$B$34/(1+Assumptions!$B$34)</f>
        <v>17551.8989629941</v>
      </c>
      <c r="AD37" s="12">
        <f>AD36*Assumptions!$B$34/(1+Assumptions!$B$34)</f>
        <v>17678.7178954659</v>
      </c>
      <c r="AE37" s="12">
        <f>AE36*Assumptions!$B$34/(1+Assumptions!$B$34)</f>
        <v>20495.7283407418</v>
      </c>
      <c r="AF37" s="12">
        <f>AF36*Assumptions!$B$34/(1+Assumptions!$B$34)</f>
        <v>20775.7393020015</v>
      </c>
      <c r="AG37" s="12">
        <f>AG36*Assumptions!$B$34/(1+Assumptions!$B$34)</f>
        <v>21029.0161083683</v>
      </c>
      <c r="AH37" s="12">
        <f>AH36*Assumptions!$B$34/(1+Assumptions!$B$34)</f>
        <v>21258.3474839324</v>
      </c>
      <c r="AI37" s="12">
        <f>AI36*Assumptions!$B$34/(1+Assumptions!$B$34)</f>
        <v>21466.2015561021</v>
      </c>
      <c r="AJ37" s="12">
        <f>AJ36*Assumptions!$B$34/(1+Assumptions!$B$34)</f>
        <v>21654.7661281513</v>
      </c>
      <c r="AK37" s="12">
        <f>AK36*Assumptions!$B$34/(1+Assumptions!$B$34)</f>
        <v>23632.2335362416</v>
      </c>
      <c r="AL37" s="12">
        <f>AL36*Assumptions!$B$34/(1+Assumptions!$B$34)</f>
        <v>23787.8308532191</v>
      </c>
      <c r="AM37" s="12">
        <f>AM36*Assumptions!$B$34/(1+Assumptions!$B$34)</f>
        <v>23929.3460911426</v>
      </c>
      <c r="AN37" s="12">
        <f>AN36*Assumptions!$B$34/(1+Assumptions!$B$34)</f>
        <v>24058.1509603907</v>
      </c>
      <c r="AO37" s="12">
        <f>AO36*Assumptions!$B$34/(1+Assumptions!$B$34)</f>
        <v>24175.4706629038</v>
      </c>
      <c r="AP37" s="12">
        <f>AP36*Assumptions!$B$34/(1+Assumptions!$B$34)</f>
        <v>24282.4011285999</v>
      </c>
    </row>
    <row r="38">
      <c r="A38" s="11" t="inlineStr">
        <is>
          <t>App Store sales excluding VAT</t>
        </is>
      </c>
      <c r="B38" s="14" t="inlineStr">
        <is>
          <t>AED</t>
        </is>
      </c>
      <c r="C38" s="56">
        <f>SUM(G38:R38)</f>
        <v>1449275.2476212</v>
      </c>
      <c r="D38" s="56">
        <f>SUM(S38:AD38)</f>
        <v>2895548.83485207</v>
      </c>
      <c r="E38" s="56">
        <f>SUM(AE38:AP38)</f>
        <v>4084154.6430359</v>
      </c>
      <c r="G38" s="12">
        <f>(G32+G33+G34)/(1+Assumptions!$B$34)</f>
        <v>78510.6164142857</v>
      </c>
      <c r="H38" s="12">
        <f>(H32+H33+H34)/(1+Assumptions!$B$34)</f>
        <v>88978.3564521429</v>
      </c>
      <c r="I38" s="12">
        <f>(I32+I33+I34)/(1+Assumptions!$B$34)</f>
        <v>98392.5429003214</v>
      </c>
      <c r="J38" s="12">
        <f>(J32+J33+J34)/(1+Assumptions!$B$34)</f>
        <v>106869.880203993</v>
      </c>
      <c r="K38" s="12">
        <f>(K32+K33+K34)/(1+Assumptions!$B$34)</f>
        <v>114512.873429017</v>
      </c>
      <c r="L38" s="12">
        <f>(L32+L33+L34)/(1+Assumptions!$B$34)</f>
        <v>121411.693665837</v>
      </c>
      <c r="M38" s="12">
        <f>(M32+M33+M34)/(1+Assumptions!$B$34)</f>
        <v>127645.78478304</v>
      </c>
      <c r="N38" s="12">
        <f>(N32+N33+N34)/(1+Assumptions!$B$34)</f>
        <v>133285.248635297</v>
      </c>
      <c r="O38" s="12">
        <f>(O32+O33+O34)/(1+Assumptions!$B$34)</f>
        <v>138392.040400138</v>
      </c>
      <c r="P38" s="12">
        <f>(P32+P33+P34)/(1+Assumptions!$B$34)</f>
        <v>143021.001091442</v>
      </c>
      <c r="Q38" s="12">
        <f>(Q32+Q33+Q34)/(1+Assumptions!$B$34)</f>
        <v>147220.750354944</v>
      </c>
      <c r="R38" s="12">
        <f>(R32+R33+R34)/(1+Assumptions!$B$34)</f>
        <v>151034.459290744</v>
      </c>
      <c r="S38" s="12">
        <f>(S32+S33+S34)/(1+Assumptions!$B$34)</f>
        <v>214098.851368764</v>
      </c>
      <c r="T38" s="12">
        <f>(T32+T33+T34)/(1+Assumptions!$B$34)</f>
        <v>220740.705439637</v>
      </c>
      <c r="U38" s="12">
        <f>(U32+U33+U34)/(1+Assumptions!$B$34)</f>
        <v>226748.423054355</v>
      </c>
      <c r="V38" s="12">
        <f>(V32+V33+V34)/(1+Assumptions!$B$34)</f>
        <v>232188.153348984</v>
      </c>
      <c r="W38" s="12">
        <f>(W32+W33+W34)/(1+Assumptions!$B$34)</f>
        <v>237118.440795767</v>
      </c>
      <c r="X38" s="12">
        <f>(X32+X33+X34)/(1+Assumptions!$B$34)</f>
        <v>241591.180486174</v>
      </c>
      <c r="Y38" s="12">
        <f>(Y32+Y33+Y34)/(1+Assumptions!$B$34)</f>
        <v>245652.44495481</v>
      </c>
      <c r="Z38" s="12">
        <f>(Z32+Z33+Z34)/(1+Assumptions!$B$34)</f>
        <v>249343.200626396</v>
      </c>
      <c r="AA38" s="12">
        <f>(AA32+AA33+AA34)/(1+Assumptions!$B$34)</f>
        <v>252699.929350632</v>
      </c>
      <c r="AB38" s="12">
        <f>(AB32+AB33+AB34)/(1+Assumptions!$B$34)</f>
        <v>255755.168257348</v>
      </c>
      <c r="AC38" s="12">
        <f>(AC32+AC33+AC34)/(1+Assumptions!$B$34)</f>
        <v>258537.979259883</v>
      </c>
      <c r="AD38" s="12">
        <f>(AD32+AD33+AD34)/(1+Assumptions!$B$34)</f>
        <v>261074.357909318</v>
      </c>
      <c r="AE38" s="12">
        <f>(AE32+AE33+AE34)/(1+Assumptions!$B$34)</f>
        <v>317414.566814836</v>
      </c>
      <c r="AF38" s="12">
        <f>(AF32+AF33+AF34)/(1+Assumptions!$B$34)</f>
        <v>323014.78604003</v>
      </c>
      <c r="AG38" s="12">
        <f>(AG32+AG33+AG34)/(1+Assumptions!$B$34)</f>
        <v>328080.322167366</v>
      </c>
      <c r="AH38" s="12">
        <f>(AH32+AH33+AH34)/(1+Assumptions!$B$34)</f>
        <v>332666.949678649</v>
      </c>
      <c r="AI38" s="12">
        <f>(AI32+AI33+AI34)/(1+Assumptions!$B$34)</f>
        <v>336824.031122042</v>
      </c>
      <c r="AJ38" s="12">
        <f>(AJ32+AJ33+AJ34)/(1+Assumptions!$B$34)</f>
        <v>340595.322563025</v>
      </c>
      <c r="AK38" s="12">
        <f>(AK32+AK33+AK34)/(1+Assumptions!$B$34)</f>
        <v>344019.670724832</v>
      </c>
      <c r="AL38" s="12">
        <f>(AL32+AL33+AL34)/(1+Assumptions!$B$34)</f>
        <v>347131.617064382</v>
      </c>
      <c r="AM38" s="12">
        <f>(AM32+AM33+AM34)/(1+Assumptions!$B$34)</f>
        <v>349961.921822851</v>
      </c>
      <c r="AN38" s="12">
        <f>(AN32+AN33+AN34)/(1+Assumptions!$B$34)</f>
        <v>352538.019207814</v>
      </c>
      <c r="AO38" s="12">
        <f>(AO32+AO33+AO34)/(1+Assumptions!$B$34)</f>
        <v>354884.413258076</v>
      </c>
      <c r="AP38" s="12">
        <f>(AP32+AP33+AP34)/(1+Assumptions!$B$34)</f>
        <v>357023.022571998</v>
      </c>
    </row>
    <row r="39">
      <c r="A39" s="11" t="inlineStr">
        <is>
          <t>Apple commission rate</t>
        </is>
      </c>
      <c r="B39" s="14" t="inlineStr">
        <is>
          <t>rate</t>
        </is>
      </c>
      <c r="C39" s="60">
        <f>IF(C38=0,0,C40/C38)</f>
        <v>0.15</v>
      </c>
      <c r="D39" s="60">
        <f>IF(D38=0,0,D40/D38)</f>
        <v>0.2</v>
      </c>
      <c r="E39" s="60">
        <f>IF(E38=0,0,E40/E38)</f>
        <v>0.2</v>
      </c>
      <c r="G39" s="17">
        <f>Assumptions!$B$35</f>
        <v>0.15</v>
      </c>
      <c r="H39" s="17">
        <f>IF(AND(Assumptions!$B$38=1,G41&gt;=Assumptions!$B$37),Assumptions!$B$36,Assumptions!$B$35)</f>
        <v>0.15</v>
      </c>
      <c r="I39" s="17">
        <f>IF(AND(Assumptions!$B$38=1,H41&gt;=Assumptions!$B$37),Assumptions!$B$36,Assumptions!$B$35)</f>
        <v>0.15</v>
      </c>
      <c r="J39" s="17">
        <f>IF(AND(Assumptions!$B$38=1,I41&gt;=Assumptions!$B$37),Assumptions!$B$36,Assumptions!$B$35)</f>
        <v>0.15</v>
      </c>
      <c r="K39" s="17">
        <f>IF(AND(Assumptions!$B$38=1,J41&gt;=Assumptions!$B$37),Assumptions!$B$36,Assumptions!$B$35)</f>
        <v>0.15</v>
      </c>
      <c r="L39" s="17">
        <f>IF(AND(Assumptions!$B$38=1,K41&gt;=Assumptions!$B$37),Assumptions!$B$36,Assumptions!$B$35)</f>
        <v>0.15</v>
      </c>
      <c r="M39" s="17">
        <f>IF(AND(Assumptions!$B$38=1,L41&gt;=Assumptions!$B$37),Assumptions!$B$36,Assumptions!$B$35)</f>
        <v>0.15</v>
      </c>
      <c r="N39" s="17">
        <f>IF(AND(Assumptions!$B$38=1,M41&gt;=Assumptions!$B$37),Assumptions!$B$36,Assumptions!$B$35)</f>
        <v>0.15</v>
      </c>
      <c r="O39" s="17">
        <f>IF(AND(Assumptions!$B$38=1,N41&gt;=Assumptions!$B$37),Assumptions!$B$36,Assumptions!$B$35)</f>
        <v>0.15</v>
      </c>
      <c r="P39" s="17">
        <f>IF(AND(Assumptions!$B$38=1,O41&gt;=Assumptions!$B$37),Assumptions!$B$36,Assumptions!$B$35)</f>
        <v>0.15</v>
      </c>
      <c r="Q39" s="17">
        <f>IF(AND(Assumptions!$B$38=1,P41&gt;=Assumptions!$B$37),Assumptions!$B$36,Assumptions!$B$35)</f>
        <v>0.15</v>
      </c>
      <c r="R39" s="17">
        <f>IF(AND(Assumptions!$B$38=1,Q41&gt;=Assumptions!$B$37),Assumptions!$B$36,Assumptions!$B$35)</f>
        <v>0.15</v>
      </c>
      <c r="S39" s="17">
        <f>Assumptions!$B$39</f>
        <v>0.2</v>
      </c>
      <c r="T39" s="17">
        <f>Assumptions!$B$39</f>
        <v>0.2</v>
      </c>
      <c r="U39" s="17">
        <f>Assumptions!$B$39</f>
        <v>0.2</v>
      </c>
      <c r="V39" s="17">
        <f>Assumptions!$B$39</f>
        <v>0.2</v>
      </c>
      <c r="W39" s="17">
        <f>Assumptions!$B$39</f>
        <v>0.2</v>
      </c>
      <c r="X39" s="17">
        <f>Assumptions!$B$39</f>
        <v>0.2</v>
      </c>
      <c r="Y39" s="17">
        <f>Assumptions!$B$39</f>
        <v>0.2</v>
      </c>
      <c r="Z39" s="17">
        <f>Assumptions!$B$39</f>
        <v>0.2</v>
      </c>
      <c r="AA39" s="17">
        <f>Assumptions!$B$39</f>
        <v>0.2</v>
      </c>
      <c r="AB39" s="17">
        <f>Assumptions!$B$39</f>
        <v>0.2</v>
      </c>
      <c r="AC39" s="17">
        <f>Assumptions!$B$39</f>
        <v>0.2</v>
      </c>
      <c r="AD39" s="17">
        <f>Assumptions!$B$39</f>
        <v>0.2</v>
      </c>
      <c r="AE39" s="17">
        <f>Assumptions!$B$39</f>
        <v>0.2</v>
      </c>
      <c r="AF39" s="17">
        <f>Assumptions!$B$39</f>
        <v>0.2</v>
      </c>
      <c r="AG39" s="17">
        <f>Assumptions!$B$39</f>
        <v>0.2</v>
      </c>
      <c r="AH39" s="17">
        <f>Assumptions!$B$39</f>
        <v>0.2</v>
      </c>
      <c r="AI39" s="17">
        <f>Assumptions!$B$39</f>
        <v>0.2</v>
      </c>
      <c r="AJ39" s="17">
        <f>Assumptions!$B$39</f>
        <v>0.2</v>
      </c>
      <c r="AK39" s="17">
        <f>Assumptions!$B$39</f>
        <v>0.2</v>
      </c>
      <c r="AL39" s="17">
        <f>Assumptions!$B$39</f>
        <v>0.2</v>
      </c>
      <c r="AM39" s="17">
        <f>Assumptions!$B$39</f>
        <v>0.2</v>
      </c>
      <c r="AN39" s="17">
        <f>Assumptions!$B$39</f>
        <v>0.2</v>
      </c>
      <c r="AO39" s="17">
        <f>Assumptions!$B$39</f>
        <v>0.2</v>
      </c>
      <c r="AP39" s="17">
        <f>Assumptions!$B$39</f>
        <v>0.2</v>
      </c>
    </row>
    <row r="40">
      <c r="A40" s="11" t="inlineStr">
        <is>
          <t>Apple commission</t>
        </is>
      </c>
      <c r="B40" s="14" t="inlineStr">
        <is>
          <t>AED</t>
        </is>
      </c>
      <c r="C40" s="56">
        <f>SUM(G40:R40)</f>
        <v>217391.28714318</v>
      </c>
      <c r="D40" s="56">
        <f>SUM(S40:AD40)</f>
        <v>579109.766970414</v>
      </c>
      <c r="E40" s="56">
        <f>SUM(AE40:AP40)</f>
        <v>816830.928607181</v>
      </c>
      <c r="G40" s="12">
        <f>G38*G39</f>
        <v>11776.5924621429</v>
      </c>
      <c r="H40" s="12">
        <f>H38*H39</f>
        <v>13346.7534678214</v>
      </c>
      <c r="I40" s="12">
        <f>I38*I39</f>
        <v>14758.8814350482</v>
      </c>
      <c r="J40" s="12">
        <f>J38*J39</f>
        <v>16030.482030599</v>
      </c>
      <c r="K40" s="12">
        <f>K38*K39</f>
        <v>17176.9310143525</v>
      </c>
      <c r="L40" s="12">
        <f>L38*L39</f>
        <v>18211.7540498755</v>
      </c>
      <c r="M40" s="12">
        <f>M38*M39</f>
        <v>19146.867717456</v>
      </c>
      <c r="N40" s="12">
        <f>N38*N39</f>
        <v>19992.7872952945</v>
      </c>
      <c r="O40" s="12">
        <f>O38*O39</f>
        <v>20758.8060600206</v>
      </c>
      <c r="P40" s="12">
        <f>P38*P39</f>
        <v>21453.1501637162</v>
      </c>
      <c r="Q40" s="12">
        <f>Q38*Q39</f>
        <v>22083.1125532416</v>
      </c>
      <c r="R40" s="12">
        <f>R38*R39</f>
        <v>22655.1688936115</v>
      </c>
      <c r="S40" s="12">
        <f>S38*S39</f>
        <v>42819.7702737529</v>
      </c>
      <c r="T40" s="12">
        <f>T38*T39</f>
        <v>44148.1410879274</v>
      </c>
      <c r="U40" s="12">
        <f>U38*U39</f>
        <v>45349.684610871</v>
      </c>
      <c r="V40" s="12">
        <f>V38*V39</f>
        <v>46437.6306697968</v>
      </c>
      <c r="W40" s="12">
        <f>W38*W39</f>
        <v>47423.6881591535</v>
      </c>
      <c r="X40" s="12">
        <f>X38*X39</f>
        <v>48318.2360972348</v>
      </c>
      <c r="Y40" s="12">
        <f>Y38*Y39</f>
        <v>49130.4889909619</v>
      </c>
      <c r="Z40" s="12">
        <f>Z38*Z39</f>
        <v>49868.6401252793</v>
      </c>
      <c r="AA40" s="12">
        <f>AA38*AA39</f>
        <v>50539.9858701263</v>
      </c>
      <c r="AB40" s="12">
        <f>AB38*AB39</f>
        <v>51151.0336514695</v>
      </c>
      <c r="AC40" s="12">
        <f>AC38*AC39</f>
        <v>51707.5958519766</v>
      </c>
      <c r="AD40" s="12">
        <f>AD38*AD39</f>
        <v>52214.8715818636</v>
      </c>
      <c r="AE40" s="12">
        <f>AE38*AE39</f>
        <v>63482.9133629672</v>
      </c>
      <c r="AF40" s="12">
        <f>AF38*AF39</f>
        <v>64602.9572080061</v>
      </c>
      <c r="AG40" s="12">
        <f>AG38*AG39</f>
        <v>65616.0644334732</v>
      </c>
      <c r="AH40" s="12">
        <f>AH38*AH39</f>
        <v>66533.3899357297</v>
      </c>
      <c r="AI40" s="12">
        <f>AI38*AI39</f>
        <v>67364.8062244084</v>
      </c>
      <c r="AJ40" s="12">
        <f>AJ38*AJ39</f>
        <v>68119.0645126051</v>
      </c>
      <c r="AK40" s="12">
        <f>AK38*AK39</f>
        <v>68803.9341449665</v>
      </c>
      <c r="AL40" s="12">
        <f>AL38*AL39</f>
        <v>69426.3234128764</v>
      </c>
      <c r="AM40" s="12">
        <f>AM38*AM39</f>
        <v>69992.3843645702</v>
      </c>
      <c r="AN40" s="12">
        <f>AN38*AN39</f>
        <v>70507.6038415629</v>
      </c>
      <c r="AO40" s="12">
        <f>AO38*AO39</f>
        <v>70976.8826516152</v>
      </c>
      <c r="AP40" s="12">
        <f>AP38*AP39</f>
        <v>71404.6045143996</v>
      </c>
    </row>
    <row r="41">
      <c r="A41" s="11" t="inlineStr">
        <is>
          <t>App Store proceeds so far this year</t>
        </is>
      </c>
      <c r="B41" s="14" t="inlineStr">
        <is>
          <t>USD</t>
        </is>
      </c>
      <c r="C41" s="56">
        <f>R41</f>
        <v>335434.706733293</v>
      </c>
      <c r="D41" s="56">
        <f>AD41</f>
        <v>630752.639314269</v>
      </c>
      <c r="E41" s="56">
        <f>AP41</f>
        <v>889672.89705343</v>
      </c>
      <c r="G41" s="12">
        <f>(G38-G40)/Assumptions!$B$40</f>
        <v>18171.2794968394</v>
      </c>
      <c r="H41" s="12">
        <f>G41+(H38-H40)/Assumptions!$B$40</f>
        <v>38765.317069153</v>
      </c>
      <c r="I41" s="12">
        <f>H41+(I38-I40)/Assumptions!$B$40</f>
        <v>61538.267774469</v>
      </c>
      <c r="J41" s="12">
        <f>I41+(J38-J40)/Assumptions!$B$40</f>
        <v>86273.2979101788</v>
      </c>
      <c r="K41" s="12">
        <f>J41+(K38-K40)/Assumptions!$B$40</f>
        <v>112777.298567678</v>
      </c>
      <c r="L41" s="12">
        <f>K41+(L38-L40)/Assumptions!$B$40</f>
        <v>140878.030934175</v>
      </c>
      <c r="M41" s="12">
        <f>L41+(M38-M40)/Assumptions!$B$40</f>
        <v>170421.643477561</v>
      </c>
      <c r="N41" s="12">
        <f>M41+(N38-N40)/Assumptions!$B$40</f>
        <v>201270.509737602</v>
      </c>
      <c r="O41" s="12">
        <f>N41+(O38-O40)/Assumptions!$B$40</f>
        <v>233301.342777797</v>
      </c>
      <c r="P41" s="12">
        <f>O41+(P38-P40)/Assumptions!$B$40</f>
        <v>266403.54861244</v>
      </c>
      <c r="Q41" s="12">
        <f>P41+(Q38-Q40)/Assumptions!$B$40</f>
        <v>300477.786271174</v>
      </c>
      <c r="R41" s="12">
        <f>Q41+(R38-R40)/Assumptions!$B$40</f>
        <v>335434.706733293</v>
      </c>
      <c r="S41" s="12">
        <f>(S38-S40)/Assumptions!$B$40</f>
        <v>46638.2793995947</v>
      </c>
      <c r="T41" s="12">
        <f>S41+(T38-T40)/Assumptions!$B$40</f>
        <v>94723.3888214353</v>
      </c>
      <c r="U41" s="12">
        <f>T41+(U38-U40)/Assumptions!$B$40</f>
        <v>144117.190984399</v>
      </c>
      <c r="V41" s="12">
        <f>U41+(V38-V40)/Assumptions!$B$40</f>
        <v>194695.958221754</v>
      </c>
      <c r="W41" s="12">
        <f>V41+(W38-W40)/Assumptions!$B$40</f>
        <v>246348.715917224</v>
      </c>
      <c r="X41" s="12">
        <f>W41+(X38-X40)/Assumptions!$B$40</f>
        <v>298975.794035383</v>
      </c>
      <c r="Y41" s="12">
        <f>X41+(Y38-Y40)/Assumptions!$B$40</f>
        <v>352487.558763456</v>
      </c>
      <c r="Z41" s="12">
        <f>Y41+(Z38-Z40)/Assumptions!$B$40</f>
        <v>406803.300220534</v>
      </c>
      <c r="AA41" s="12">
        <f>Z41+(AA38-AA40)/Assumptions!$B$40</f>
        <v>461850.255558997</v>
      </c>
      <c r="AB41" s="12">
        <f>AA41+(AB38-AB40)/Assumptions!$B$40</f>
        <v>517562.749665431</v>
      </c>
      <c r="AC41" s="12">
        <f>AB41+(AC38-AC40)/Assumptions!$B$40</f>
        <v>573881.438135929</v>
      </c>
      <c r="AD41" s="12">
        <f>AC41+(AD38-AD40)/Assumptions!$B$40</f>
        <v>630752.639314269</v>
      </c>
      <c r="AE41" s="12">
        <f>(AE38-AE40)/Assumptions!$B$40</f>
        <v>69144.0853510875</v>
      </c>
      <c r="AF41" s="12">
        <f>AE41+(AF38-AF40)/Assumptions!$B$40</f>
        <v>139508.095924818</v>
      </c>
      <c r="AG41" s="12">
        <f>AF41+(AG38-AG40)/Assumptions!$B$40</f>
        <v>210975.558888437</v>
      </c>
      <c r="AH41" s="12">
        <f>AG41+(AH38-AH40)/Assumptions!$B$40</f>
        <v>283442.151058054</v>
      </c>
      <c r="AI41" s="12">
        <f>AH41+(AI38-AI40)/Assumptions!$B$40</f>
        <v>356814.302153394</v>
      </c>
      <c r="AJ41" s="12">
        <f>AI41+(AJ38-AJ40)/Assumptions!$B$40</f>
        <v>431007.973508171</v>
      </c>
      <c r="AK41" s="12">
        <f>AJ41+(AK38-AK40)/Assumptions!$B$40</f>
        <v>505947.58864224</v>
      </c>
      <c r="AL41" s="12">
        <f>AK41+(AL38-AL40)/Assumptions!$B$40</f>
        <v>581565.095422772</v>
      </c>
      <c r="AM41" s="12">
        <f>AL41+(AM38-AM40)/Assumptions!$B$40</f>
        <v>657799.142382141</v>
      </c>
      <c r="AN41" s="12">
        <f>AM41+(AN38-AN40)/Assumptions!$B$40</f>
        <v>734594.354190514</v>
      </c>
      <c r="AO41" s="12">
        <f>AN41+(AO38-AO40)/Assumptions!$B$40</f>
        <v>811900.693361776</v>
      </c>
      <c r="AP41" s="12">
        <f>AO41+(AP38-AP40)/Assumptions!$B$40</f>
        <v>889672.89705343</v>
      </c>
    </row>
    <row r="42">
      <c r="A42" s="11" t="inlineStr">
        <is>
          <t>Membership, App Store (after VAT and Apple)</t>
        </is>
      </c>
      <c r="B42" s="14" t="inlineStr">
        <is>
          <t>AED</t>
        </is>
      </c>
      <c r="C42" s="56">
        <f>SUM(G42:R42)</f>
        <v>1231883.96047802</v>
      </c>
      <c r="D42" s="56">
        <f>SUM(S42:AD42)</f>
        <v>2316439.06788165</v>
      </c>
      <c r="E42" s="56">
        <f>SUM(AE42:AP42)</f>
        <v>3267323.71442872</v>
      </c>
      <c r="G42" s="12">
        <f>G38-G40</f>
        <v>66734.0239521429</v>
      </c>
      <c r="H42" s="12">
        <f>H38-H40</f>
        <v>75631.6029843214</v>
      </c>
      <c r="I42" s="12">
        <f>I38-I40</f>
        <v>83633.6614652732</v>
      </c>
      <c r="J42" s="12">
        <f>J38-J40</f>
        <v>90839.3981733942</v>
      </c>
      <c r="K42" s="12">
        <f>K38-K40</f>
        <v>97335.9424146642</v>
      </c>
      <c r="L42" s="12">
        <f>L38-L40</f>
        <v>103199.939615961</v>
      </c>
      <c r="M42" s="12">
        <f>M38-M40</f>
        <v>108498.917065584</v>
      </c>
      <c r="N42" s="12">
        <f>N38-N40</f>
        <v>113292.461340002</v>
      </c>
      <c r="O42" s="12">
        <f>O38-O40</f>
        <v>117633.234340117</v>
      </c>
      <c r="P42" s="12">
        <f>P38-P40</f>
        <v>121567.850927725</v>
      </c>
      <c r="Q42" s="12">
        <f>Q38-Q40</f>
        <v>125137.637801702</v>
      </c>
      <c r="R42" s="12">
        <f>R38-R40</f>
        <v>128379.290397132</v>
      </c>
      <c r="S42" s="12">
        <f>S38-S40</f>
        <v>171279.081095011</v>
      </c>
      <c r="T42" s="12">
        <f>T38-T40</f>
        <v>176592.56435171</v>
      </c>
      <c r="U42" s="12">
        <f>U38-U40</f>
        <v>181398.738443484</v>
      </c>
      <c r="V42" s="12">
        <f>V38-V40</f>
        <v>185750.522679187</v>
      </c>
      <c r="W42" s="12">
        <f>W38-W40</f>
        <v>189694.752636614</v>
      </c>
      <c r="X42" s="12">
        <f>X38-X40</f>
        <v>193272.944388939</v>
      </c>
      <c r="Y42" s="12">
        <f>Y38-Y40</f>
        <v>196521.955963848</v>
      </c>
      <c r="Z42" s="12">
        <f>Z38-Z40</f>
        <v>199474.560501117</v>
      </c>
      <c r="AA42" s="12">
        <f>AA38-AA40</f>
        <v>202159.943480505</v>
      </c>
      <c r="AB42" s="12">
        <f>AB38-AB40</f>
        <v>204604.134605878</v>
      </c>
      <c r="AC42" s="12">
        <f>AC38-AC40</f>
        <v>206830.383407906</v>
      </c>
      <c r="AD42" s="12">
        <f>AD38-AD40</f>
        <v>208859.486327455</v>
      </c>
      <c r="AE42" s="12">
        <f>AE38-AE40</f>
        <v>253931.653451869</v>
      </c>
      <c r="AF42" s="12">
        <f>AF38-AF40</f>
        <v>258411.828832024</v>
      </c>
      <c r="AG42" s="12">
        <f>AG38-AG40</f>
        <v>262464.257733893</v>
      </c>
      <c r="AH42" s="12">
        <f>AH38-AH40</f>
        <v>266133.559742919</v>
      </c>
      <c r="AI42" s="12">
        <f>AI38-AI40</f>
        <v>269459.224897634</v>
      </c>
      <c r="AJ42" s="12">
        <f>AJ38-AJ40</f>
        <v>272476.25805042</v>
      </c>
      <c r="AK42" s="12">
        <f>AK38-AK40</f>
        <v>275215.736579866</v>
      </c>
      <c r="AL42" s="12">
        <f>AL38-AL40</f>
        <v>277705.293651506</v>
      </c>
      <c r="AM42" s="12">
        <f>AM38-AM40</f>
        <v>279969.537458281</v>
      </c>
      <c r="AN42" s="12">
        <f>AN38-AN40</f>
        <v>282030.415366251</v>
      </c>
      <c r="AO42" s="12">
        <f>AO38-AO40</f>
        <v>283907.530606461</v>
      </c>
      <c r="AP42" s="12">
        <f>AP38-AP40</f>
        <v>285618.418057598</v>
      </c>
    </row>
    <row r="43">
      <c r="A43" s="11" t="inlineStr">
        <is>
          <t>Company seats (after VAT)</t>
        </is>
      </c>
      <c r="B43" s="14" t="inlineStr">
        <is>
          <t>AED</t>
        </is>
      </c>
      <c r="C43" s="56">
        <f>SUM(G43:R43)</f>
        <v>300000</v>
      </c>
      <c r="D43" s="56">
        <f>SUM(S43:AD43)</f>
        <v>855000</v>
      </c>
      <c r="E43" s="56">
        <f>SUM(AE43:AP43)</f>
        <v>1326750</v>
      </c>
      <c r="G43" s="12">
        <f>G35/(1+Assumptions!$B$34)</f>
        <v>0</v>
      </c>
      <c r="H43" s="12">
        <f>H35/(1+Assumptions!$B$34)</f>
        <v>0</v>
      </c>
      <c r="I43" s="12">
        <f>I35/(1+Assumptions!$B$34)</f>
        <v>0</v>
      </c>
      <c r="J43" s="12">
        <f>J35/(1+Assumptions!$B$34)</f>
        <v>0</v>
      </c>
      <c r="K43" s="12">
        <f>K35/(1+Assumptions!$B$34)</f>
        <v>0</v>
      </c>
      <c r="L43" s="12">
        <f>L35/(1+Assumptions!$B$34)</f>
        <v>0</v>
      </c>
      <c r="M43" s="12">
        <f>M35/(1+Assumptions!$B$34)</f>
        <v>50000</v>
      </c>
      <c r="N43" s="12">
        <f>N35/(1+Assumptions!$B$34)</f>
        <v>50000</v>
      </c>
      <c r="O43" s="12">
        <f>O35/(1+Assumptions!$B$34)</f>
        <v>50000</v>
      </c>
      <c r="P43" s="12">
        <f>P35/(1+Assumptions!$B$34)</f>
        <v>50000</v>
      </c>
      <c r="Q43" s="12">
        <f>Q35/(1+Assumptions!$B$34)</f>
        <v>50000</v>
      </c>
      <c r="R43" s="12">
        <f>R35/(1+Assumptions!$B$34)</f>
        <v>50000</v>
      </c>
      <c r="S43" s="12">
        <f>S35/(1+Assumptions!$B$34)</f>
        <v>50000</v>
      </c>
      <c r="T43" s="12">
        <f>T35/(1+Assumptions!$B$34)</f>
        <v>50000</v>
      </c>
      <c r="U43" s="12">
        <f>U35/(1+Assumptions!$B$34)</f>
        <v>50000</v>
      </c>
      <c r="V43" s="12">
        <f>V35/(1+Assumptions!$B$34)</f>
        <v>50000</v>
      </c>
      <c r="W43" s="12">
        <f>W35/(1+Assumptions!$B$34)</f>
        <v>50000</v>
      </c>
      <c r="X43" s="12">
        <f>X35/(1+Assumptions!$B$34)</f>
        <v>50000</v>
      </c>
      <c r="Y43" s="12">
        <f>Y35/(1+Assumptions!$B$34)</f>
        <v>92500</v>
      </c>
      <c r="Z43" s="12">
        <f>Z35/(1+Assumptions!$B$34)</f>
        <v>92500</v>
      </c>
      <c r="AA43" s="12">
        <f>AA35/(1+Assumptions!$B$34)</f>
        <v>92500</v>
      </c>
      <c r="AB43" s="12">
        <f>AB35/(1+Assumptions!$B$34)</f>
        <v>92500</v>
      </c>
      <c r="AC43" s="12">
        <f>AC35/(1+Assumptions!$B$34)</f>
        <v>92500</v>
      </c>
      <c r="AD43" s="12">
        <f>AD35/(1+Assumptions!$B$34)</f>
        <v>92500</v>
      </c>
      <c r="AE43" s="12">
        <f>AE35/(1+Assumptions!$B$34)</f>
        <v>92500</v>
      </c>
      <c r="AF43" s="12">
        <f>AF35/(1+Assumptions!$B$34)</f>
        <v>92500</v>
      </c>
      <c r="AG43" s="12">
        <f>AG35/(1+Assumptions!$B$34)</f>
        <v>92500</v>
      </c>
      <c r="AH43" s="12">
        <f>AH35/(1+Assumptions!$B$34)</f>
        <v>92500</v>
      </c>
      <c r="AI43" s="12">
        <f>AI35/(1+Assumptions!$B$34)</f>
        <v>92500</v>
      </c>
      <c r="AJ43" s="12">
        <f>AJ35/(1+Assumptions!$B$34)</f>
        <v>92500</v>
      </c>
      <c r="AK43" s="12">
        <f>AK35/(1+Assumptions!$B$34)</f>
        <v>128625</v>
      </c>
      <c r="AL43" s="12">
        <f>AL35/(1+Assumptions!$B$34)</f>
        <v>128625</v>
      </c>
      <c r="AM43" s="12">
        <f>AM35/(1+Assumptions!$B$34)</f>
        <v>128625</v>
      </c>
      <c r="AN43" s="12">
        <f>AN35/(1+Assumptions!$B$34)</f>
        <v>128625</v>
      </c>
      <c r="AO43" s="12">
        <f>AO35/(1+Assumptions!$B$34)</f>
        <v>128625</v>
      </c>
      <c r="AP43" s="12">
        <f>AP35/(1+Assumptions!$B$34)</f>
        <v>128625</v>
      </c>
    </row>
    <row r="44">
      <c r="A44" s="11" t="inlineStr">
        <is>
          <t>Insurance commission</t>
        </is>
      </c>
      <c r="B44" s="14" t="inlineStr">
        <is>
          <t>AED</t>
        </is>
      </c>
      <c r="C44" s="56">
        <f>SUM(G44:R44)</f>
        <v>11945.3504438377</v>
      </c>
      <c r="D44" s="56">
        <f>SUM(S44:AD44)</f>
        <v>64751.0369899159</v>
      </c>
      <c r="E44" s="56">
        <f>SUM(AE44:AP44)</f>
        <v>102449.683357441</v>
      </c>
      <c r="G44" s="12">
        <f>G29*Assumptions!$B$43*Assumptions!$B$44/12</f>
        <v>0</v>
      </c>
      <c r="H44" s="12">
        <f>H29*Assumptions!$B$43*Assumptions!$B$44/12</f>
        <v>0</v>
      </c>
      <c r="I44" s="12">
        <f>I29*Assumptions!$B$43*Assumptions!$B$44/12</f>
        <v>0</v>
      </c>
      <c r="J44" s="12">
        <f>J29*Assumptions!$B$43*Assumptions!$B$44/12</f>
        <v>0</v>
      </c>
      <c r="K44" s="12">
        <f>K29*Assumptions!$B$43*Assumptions!$B$44/12</f>
        <v>0</v>
      </c>
      <c r="L44" s="12">
        <f>L29*Assumptions!$B$43*Assumptions!$B$44/12</f>
        <v>0</v>
      </c>
      <c r="M44" s="12">
        <f>M29*Assumptions!$B$43*Assumptions!$B$44/12</f>
        <v>0</v>
      </c>
      <c r="N44" s="12">
        <f>N29*Assumptions!$B$43*Assumptions!$B$44/12</f>
        <v>0</v>
      </c>
      <c r="O44" s="12">
        <f>O29*Assumptions!$B$43*Assumptions!$B$44/12</f>
        <v>2521.21155017975</v>
      </c>
      <c r="P44" s="12">
        <f>P29*Assumptions!$B$43*Assumptions!$B$44/12</f>
        <v>2835.52198314052</v>
      </c>
      <c r="Q44" s="12">
        <f>Q29*Assumptions!$B$43*Assumptions!$B$44/12</f>
        <v>3143.33622791815</v>
      </c>
      <c r="R44" s="12">
        <f>R29*Assumptions!$B$43*Assumptions!$B$44/12</f>
        <v>3445.28068259925</v>
      </c>
      <c r="S44" s="12">
        <f>S29*Assumptions!$B$43*Assumptions!$B$44/12</f>
        <v>3780.91562796867</v>
      </c>
      <c r="T44" s="12">
        <f>T29*Assumptions!$B$43*Assumptions!$B$44/12</f>
        <v>4106.03916771194</v>
      </c>
      <c r="U44" s="12">
        <f>U29*Assumptions!$B$43*Assumptions!$B$44/12</f>
        <v>4421.71130577863</v>
      </c>
      <c r="V44" s="12">
        <f>V29*Assumptions!$B$43*Assumptions!$B$44/12</f>
        <v>4728.87438207743</v>
      </c>
      <c r="W44" s="12">
        <f>W29*Assumptions!$B$43*Assumptions!$B$44/12</f>
        <v>5028.36741515817</v>
      </c>
      <c r="X44" s="12">
        <f>X29*Assumptions!$B$43*Assumptions!$B$44/12</f>
        <v>5320.93855804541</v>
      </c>
      <c r="Y44" s="12">
        <f>Y29*Assumptions!$B$43*Assumptions!$B$44/12</f>
        <v>5588.50592908669</v>
      </c>
      <c r="Z44" s="12">
        <f>Z29*Assumptions!$B$43*Assumptions!$B$44/12</f>
        <v>5850.41704209193</v>
      </c>
      <c r="AA44" s="12">
        <f>AA29*Assumptions!$B$43*Assumptions!$B$44/12</f>
        <v>6107.20702795692</v>
      </c>
      <c r="AB44" s="12">
        <f>AB29*Assumptions!$B$43*Assumptions!$B$44/12</f>
        <v>6359.35581256786</v>
      </c>
      <c r="AC44" s="12">
        <f>AC29*Assumptions!$B$43*Assumptions!$B$44/12</f>
        <v>6607.2943923828</v>
      </c>
      <c r="AD44" s="12">
        <f>AD29*Assumptions!$B$43*Assumptions!$B$44/12</f>
        <v>6851.4103290895</v>
      </c>
      <c r="AE44" s="12">
        <f>AE29*Assumptions!$B$43*Assumptions!$B$44/12</f>
        <v>7140.80256764505</v>
      </c>
      <c r="AF44" s="12">
        <f>AF29*Assumptions!$B$43*Assumptions!$B$44/12</f>
        <v>7421.33191738376</v>
      </c>
      <c r="AG44" s="12">
        <f>AG29*Assumptions!$B$43*Assumptions!$B$44/12</f>
        <v>7693.89213587082</v>
      </c>
      <c r="AH44" s="12">
        <f>AH29*Assumptions!$B$43*Assumptions!$B$44/12</f>
        <v>7959.27777109726</v>
      </c>
      <c r="AI44" s="12">
        <f>AI29*Assumptions!$B$43*Assumptions!$B$44/12</f>
        <v>8218.19625459116</v>
      </c>
      <c r="AJ44" s="12">
        <f>AJ29*Assumptions!$B$43*Assumptions!$B$44/12</f>
        <v>8471.2784036283</v>
      </c>
      <c r="AK44" s="12">
        <f>AK29*Assumptions!$B$43*Assumptions!$B$44/12</f>
        <v>8703.1500533318</v>
      </c>
      <c r="AL44" s="12">
        <f>AL29*Assumptions!$B$43*Assumptions!$B$44/12</f>
        <v>8930.25250775996</v>
      </c>
      <c r="AM44" s="12">
        <f>AM29*Assumptions!$B$43*Assumptions!$B$44/12</f>
        <v>9153.03697202966</v>
      </c>
      <c r="AN44" s="12">
        <f>AN29*Assumptions!$B$43*Assumptions!$B$44/12</f>
        <v>9371.90810442421</v>
      </c>
      <c r="AO44" s="12">
        <f>AO29*Assumptions!$B$43*Assumptions!$B$44/12</f>
        <v>9587.22930770366</v>
      </c>
      <c r="AP44" s="12">
        <f>AP29*Assumptions!$B$43*Assumptions!$B$44/12</f>
        <v>9799.32736197574</v>
      </c>
    </row>
    <row r="45">
      <c r="A45" s="11" t="inlineStr">
        <is>
          <t>Dispatches</t>
        </is>
      </c>
      <c r="B45" s="14" t="inlineStr">
        <is>
          <t>cases</t>
        </is>
      </c>
      <c r="C45" s="61">
        <f>SUM(G45:R45)</f>
        <v>21.6185721519951</v>
      </c>
      <c r="D45" s="61">
        <f>SUM(S45:AD45)</f>
        <v>64.7510369899159</v>
      </c>
      <c r="E45" s="61">
        <f>SUM(AE45:AP45)</f>
        <v>102.449683357441</v>
      </c>
      <c r="G45" s="62">
        <f>G27*Assumptions!$B$58/12</f>
        <v>0.2925</v>
      </c>
      <c r="H45" s="62">
        <f>H27*Assumptions!$B$58/12</f>
        <v>0.56788875</v>
      </c>
      <c r="I45" s="62">
        <f>I27*Assumptions!$B$58/12</f>
        <v>0.8279958375</v>
      </c>
      <c r="J45" s="62">
        <f>J27*Assumptions!$B$58/12</f>
        <v>1.074435379875</v>
      </c>
      <c r="K45" s="62">
        <f>K27*Assumptions!$B$58/12</f>
        <v>1.30863362745375</v>
      </c>
      <c r="L45" s="62">
        <f>L27*Assumptions!$B$58/12</f>
        <v>1.53185280353089</v>
      </c>
      <c r="M45" s="62">
        <f>M27*Assumptions!$B$58/12</f>
        <v>1.87021171558084</v>
      </c>
      <c r="N45" s="62">
        <f>N27*Assumptions!$B$58/12</f>
        <v>2.19970359421693</v>
      </c>
      <c r="O45" s="62">
        <f>O27*Assumptions!$B$58/12</f>
        <v>2.52121155017975</v>
      </c>
      <c r="P45" s="62">
        <f>P27*Assumptions!$B$58/12</f>
        <v>2.83552198314052</v>
      </c>
      <c r="Q45" s="62">
        <f>Q27*Assumptions!$B$58/12</f>
        <v>3.14333622791815</v>
      </c>
      <c r="R45" s="62">
        <f>R27*Assumptions!$B$58/12</f>
        <v>3.44528068259925</v>
      </c>
      <c r="S45" s="62">
        <f>S27*Assumptions!$B$58/12</f>
        <v>3.78091562796867</v>
      </c>
      <c r="T45" s="62">
        <f>T27*Assumptions!$B$58/12</f>
        <v>4.10603916771193</v>
      </c>
      <c r="U45" s="62">
        <f>U27*Assumptions!$B$58/12</f>
        <v>4.42171130577863</v>
      </c>
      <c r="V45" s="62">
        <f>V27*Assumptions!$B$58/12</f>
        <v>4.72887438207743</v>
      </c>
      <c r="W45" s="62">
        <f>W27*Assumptions!$B$58/12</f>
        <v>5.02836741515817</v>
      </c>
      <c r="X45" s="62">
        <f>X27*Assumptions!$B$58/12</f>
        <v>5.32093855804541</v>
      </c>
      <c r="Y45" s="62">
        <f>Y27*Assumptions!$B$58/12</f>
        <v>5.58850592908669</v>
      </c>
      <c r="Z45" s="62">
        <f>Z27*Assumptions!$B$58/12</f>
        <v>5.85041704209193</v>
      </c>
      <c r="AA45" s="62">
        <f>AA27*Assumptions!$B$58/12</f>
        <v>6.10720702795692</v>
      </c>
      <c r="AB45" s="62">
        <f>AB27*Assumptions!$B$58/12</f>
        <v>6.35935581256786</v>
      </c>
      <c r="AC45" s="62">
        <f>AC27*Assumptions!$B$58/12</f>
        <v>6.6072943923828</v>
      </c>
      <c r="AD45" s="62">
        <f>AD27*Assumptions!$B$58/12</f>
        <v>6.85141032908949</v>
      </c>
      <c r="AE45" s="62">
        <f>AE27*Assumptions!$B$58/12</f>
        <v>7.14080256764505</v>
      </c>
      <c r="AF45" s="62">
        <f>AF27*Assumptions!$B$58/12</f>
        <v>7.42133191738376</v>
      </c>
      <c r="AG45" s="62">
        <f>AG27*Assumptions!$B$58/12</f>
        <v>7.69389213587082</v>
      </c>
      <c r="AH45" s="62">
        <f>AH27*Assumptions!$B$58/12</f>
        <v>7.95927777109726</v>
      </c>
      <c r="AI45" s="62">
        <f>AI27*Assumptions!$B$58/12</f>
        <v>8.21819625459116</v>
      </c>
      <c r="AJ45" s="62">
        <f>AJ27*Assumptions!$B$58/12</f>
        <v>8.4712784036283</v>
      </c>
      <c r="AK45" s="62">
        <f>AK27*Assumptions!$B$58/12</f>
        <v>8.7031500533318</v>
      </c>
      <c r="AL45" s="62">
        <f>AL27*Assumptions!$B$58/12</f>
        <v>8.93025250775996</v>
      </c>
      <c r="AM45" s="62">
        <f>AM27*Assumptions!$B$58/12</f>
        <v>9.15303697202966</v>
      </c>
      <c r="AN45" s="62">
        <f>AN27*Assumptions!$B$58/12</f>
        <v>9.37190810442421</v>
      </c>
      <c r="AO45" s="62">
        <f>AO27*Assumptions!$B$58/12</f>
        <v>9.58722930770366</v>
      </c>
      <c r="AP45" s="62">
        <f>AP27*Assumptions!$B$58/12</f>
        <v>9.79932736197574</v>
      </c>
    </row>
    <row r="46">
      <c r="A46" s="35" t="inlineStr">
        <is>
          <t>Direct costs (AED)</t>
        </is>
      </c>
      <c r="B46" s="14" t="inlineStr">
        <is>
          <t>AED</t>
        </is>
      </c>
      <c r="C46" s="56">
        <f>SUM(G46:R46)</f>
        <v>32427.8582279926</v>
      </c>
      <c r="D46" s="56">
        <f>SUM(S46:AD46)</f>
        <v>97126.5554848739</v>
      </c>
      <c r="E46" s="56">
        <f>SUM(AE46:AP46)</f>
        <v>153674.525036162</v>
      </c>
      <c r="G46" s="12">
        <f>G45*Assumptions!$B$46*Assumptions!$B$47*Assumptions!$B$48*Assumptions!$B$45</f>
        <v>438.75</v>
      </c>
      <c r="H46" s="12">
        <f>H45*Assumptions!$B$46*Assumptions!$B$47*Assumptions!$B$48*Assumptions!$B$45</f>
        <v>851.833125</v>
      </c>
      <c r="I46" s="12">
        <f>I45*Assumptions!$B$46*Assumptions!$B$47*Assumptions!$B$48*Assumptions!$B$45</f>
        <v>1241.99375625</v>
      </c>
      <c r="J46" s="12">
        <f>J45*Assumptions!$B$46*Assumptions!$B$47*Assumptions!$B$48*Assumptions!$B$45</f>
        <v>1611.6530698125</v>
      </c>
      <c r="K46" s="12">
        <f>K45*Assumptions!$B$46*Assumptions!$B$47*Assumptions!$B$48*Assumptions!$B$45</f>
        <v>1962.95044118063</v>
      </c>
      <c r="L46" s="12">
        <f>L45*Assumptions!$B$46*Assumptions!$B$47*Assumptions!$B$48*Assumptions!$B$45</f>
        <v>2297.77920529633</v>
      </c>
      <c r="M46" s="12">
        <f>M45*Assumptions!$B$46*Assumptions!$B$47*Assumptions!$B$48*Assumptions!$B$45</f>
        <v>2805.31757337126</v>
      </c>
      <c r="N46" s="12">
        <f>N45*Assumptions!$B$46*Assumptions!$B$47*Assumptions!$B$48*Assumptions!$B$45</f>
        <v>3299.55539132539</v>
      </c>
      <c r="O46" s="12">
        <f>O45*Assumptions!$B$46*Assumptions!$B$47*Assumptions!$B$48*Assumptions!$B$45</f>
        <v>3781.81732526963</v>
      </c>
      <c r="P46" s="12">
        <f>P45*Assumptions!$B$46*Assumptions!$B$47*Assumptions!$B$48*Assumptions!$B$45</f>
        <v>4253.28297471078</v>
      </c>
      <c r="Q46" s="12">
        <f>Q45*Assumptions!$B$46*Assumptions!$B$47*Assumptions!$B$48*Assumptions!$B$45</f>
        <v>4715.00434187723</v>
      </c>
      <c r="R46" s="12">
        <f>R45*Assumptions!$B$46*Assumptions!$B$47*Assumptions!$B$48*Assumptions!$B$45</f>
        <v>5167.92102389887</v>
      </c>
      <c r="S46" s="12">
        <f>S45*Assumptions!$B$46*Assumptions!$B$47*Assumptions!$B$48*Assumptions!$B$45</f>
        <v>5671.37344195301</v>
      </c>
      <c r="T46" s="12">
        <f>T45*Assumptions!$B$46*Assumptions!$B$47*Assumptions!$B$48*Assumptions!$B$45</f>
        <v>6159.0587515679</v>
      </c>
      <c r="U46" s="12">
        <f>U45*Assumptions!$B$46*Assumptions!$B$47*Assumptions!$B$48*Assumptions!$B$45</f>
        <v>6632.56695866794</v>
      </c>
      <c r="V46" s="12">
        <f>V45*Assumptions!$B$46*Assumptions!$B$47*Assumptions!$B$48*Assumptions!$B$45</f>
        <v>7093.31157311615</v>
      </c>
      <c r="W46" s="12">
        <f>W45*Assumptions!$B$46*Assumptions!$B$47*Assumptions!$B$48*Assumptions!$B$45</f>
        <v>7542.55112273726</v>
      </c>
      <c r="X46" s="12">
        <f>X45*Assumptions!$B$46*Assumptions!$B$47*Assumptions!$B$48*Assumptions!$B$45</f>
        <v>7981.40783706812</v>
      </c>
      <c r="Y46" s="12">
        <f>Y45*Assumptions!$B$46*Assumptions!$B$47*Assumptions!$B$48*Assumptions!$B$45</f>
        <v>8382.75889363003</v>
      </c>
      <c r="Z46" s="12">
        <f>Z45*Assumptions!$B$46*Assumptions!$B$47*Assumptions!$B$48*Assumptions!$B$45</f>
        <v>8775.62556313789</v>
      </c>
      <c r="AA46" s="12">
        <f>AA45*Assumptions!$B$46*Assumptions!$B$47*Assumptions!$B$48*Assumptions!$B$45</f>
        <v>9160.81054193538</v>
      </c>
      <c r="AB46" s="12">
        <f>AB45*Assumptions!$B$46*Assumptions!$B$47*Assumptions!$B$48*Assumptions!$B$45</f>
        <v>9539.03371885179</v>
      </c>
      <c r="AC46" s="12">
        <f>AC45*Assumptions!$B$46*Assumptions!$B$47*Assumptions!$B$48*Assumptions!$B$45</f>
        <v>9910.9415885742</v>
      </c>
      <c r="AD46" s="12">
        <f>AD45*Assumptions!$B$46*Assumptions!$B$47*Assumptions!$B$48*Assumptions!$B$45</f>
        <v>10277.1154936342</v>
      </c>
      <c r="AE46" s="12">
        <f>AE45*Assumptions!$B$46*Assumptions!$B$47*Assumptions!$B$48*Assumptions!$B$45</f>
        <v>10711.2038514676</v>
      </c>
      <c r="AF46" s="12">
        <f>AF45*Assumptions!$B$46*Assumptions!$B$47*Assumptions!$B$48*Assumptions!$B$45</f>
        <v>11131.9978760756</v>
      </c>
      <c r="AG46" s="12">
        <f>AG45*Assumptions!$B$46*Assumptions!$B$47*Assumptions!$B$48*Assumptions!$B$45</f>
        <v>11540.8382038062</v>
      </c>
      <c r="AH46" s="12">
        <f>AH45*Assumptions!$B$46*Assumptions!$B$47*Assumptions!$B$48*Assumptions!$B$45</f>
        <v>11938.9166566459</v>
      </c>
      <c r="AI46" s="12">
        <f>AI45*Assumptions!$B$46*Assumptions!$B$47*Assumptions!$B$48*Assumptions!$B$45</f>
        <v>12327.2943818867</v>
      </c>
      <c r="AJ46" s="12">
        <f>AJ45*Assumptions!$B$46*Assumptions!$B$47*Assumptions!$B$48*Assumptions!$B$45</f>
        <v>12706.9176054424</v>
      </c>
      <c r="AK46" s="12">
        <f>AK45*Assumptions!$B$46*Assumptions!$B$47*Assumptions!$B$48*Assumptions!$B$45</f>
        <v>13054.7250799977</v>
      </c>
      <c r="AL46" s="12">
        <f>AL45*Assumptions!$B$46*Assumptions!$B$47*Assumptions!$B$48*Assumptions!$B$45</f>
        <v>13395.3787616399</v>
      </c>
      <c r="AM46" s="12">
        <f>AM45*Assumptions!$B$46*Assumptions!$B$47*Assumptions!$B$48*Assumptions!$B$45</f>
        <v>13729.5554580445</v>
      </c>
      <c r="AN46" s="12">
        <f>AN45*Assumptions!$B$46*Assumptions!$B$47*Assumptions!$B$48*Assumptions!$B$45</f>
        <v>14057.8621566363</v>
      </c>
      <c r="AO46" s="12">
        <f>AO45*Assumptions!$B$46*Assumptions!$B$47*Assumptions!$B$48*Assumptions!$B$45</f>
        <v>14380.8439615555</v>
      </c>
      <c r="AP46" s="12">
        <f>AP45*Assumptions!$B$46*Assumptions!$B$47*Assumptions!$B$48*Assumptions!$B$45</f>
        <v>14698.9910429636</v>
      </c>
    </row>
    <row r="47">
      <c r="A47" s="11" t="inlineStr">
        <is>
          <t>Law-firm panel membership</t>
        </is>
      </c>
      <c r="B47" s="14" t="inlineStr">
        <is>
          <t>AED</t>
        </is>
      </c>
      <c r="C47" s="56">
        <f>SUM(G47:R47)</f>
        <v>0</v>
      </c>
      <c r="D47" s="56">
        <f>SUM(S47:AD47)</f>
        <v>0</v>
      </c>
      <c r="E47" s="56">
        <f>SUM(AE47:AP47)</f>
        <v>240000</v>
      </c>
      <c r="G47" s="12">
        <f>IF(G5&gt;=Assumptions!$B$50,Assumptions!$B$49*Assumptions!$B$51,0)</f>
        <v>0</v>
      </c>
      <c r="H47" s="12">
        <f>IF(H5&gt;=Assumptions!$B$50,Assumptions!$B$49*Assumptions!$B$51,0)</f>
        <v>0</v>
      </c>
      <c r="I47" s="12">
        <f>IF(I5&gt;=Assumptions!$B$50,Assumptions!$B$49*Assumptions!$B$51,0)</f>
        <v>0</v>
      </c>
      <c r="J47" s="12">
        <f>IF(J5&gt;=Assumptions!$B$50,Assumptions!$B$49*Assumptions!$B$51,0)</f>
        <v>0</v>
      </c>
      <c r="K47" s="12">
        <f>IF(K5&gt;=Assumptions!$B$50,Assumptions!$B$49*Assumptions!$B$51,0)</f>
        <v>0</v>
      </c>
      <c r="L47" s="12">
        <f>IF(L5&gt;=Assumptions!$B$50,Assumptions!$B$49*Assumptions!$B$51,0)</f>
        <v>0</v>
      </c>
      <c r="M47" s="12">
        <f>IF(M5&gt;=Assumptions!$B$50,Assumptions!$B$49*Assumptions!$B$51,0)</f>
        <v>0</v>
      </c>
      <c r="N47" s="12">
        <f>IF(N5&gt;=Assumptions!$B$50,Assumptions!$B$49*Assumptions!$B$51,0)</f>
        <v>0</v>
      </c>
      <c r="O47" s="12">
        <f>IF(O5&gt;=Assumptions!$B$50,Assumptions!$B$49*Assumptions!$B$51,0)</f>
        <v>0</v>
      </c>
      <c r="P47" s="12">
        <f>IF(P5&gt;=Assumptions!$B$50,Assumptions!$B$49*Assumptions!$B$51,0)</f>
        <v>0</v>
      </c>
      <c r="Q47" s="12">
        <f>IF(Q5&gt;=Assumptions!$B$50,Assumptions!$B$49*Assumptions!$B$51,0)</f>
        <v>0</v>
      </c>
      <c r="R47" s="12">
        <f>IF(R5&gt;=Assumptions!$B$50,Assumptions!$B$49*Assumptions!$B$51,0)</f>
        <v>0</v>
      </c>
      <c r="S47" s="12">
        <f>IF(S5&gt;=Assumptions!$B$50,Assumptions!$B$49*Assumptions!$B$51,0)</f>
        <v>0</v>
      </c>
      <c r="T47" s="12">
        <f>IF(T5&gt;=Assumptions!$B$50,Assumptions!$B$49*Assumptions!$B$51,0)</f>
        <v>0</v>
      </c>
      <c r="U47" s="12">
        <f>IF(U5&gt;=Assumptions!$B$50,Assumptions!$B$49*Assumptions!$B$51,0)</f>
        <v>0</v>
      </c>
      <c r="V47" s="12">
        <f>IF(V5&gt;=Assumptions!$B$50,Assumptions!$B$49*Assumptions!$B$51,0)</f>
        <v>0</v>
      </c>
      <c r="W47" s="12">
        <f>IF(W5&gt;=Assumptions!$B$50,Assumptions!$B$49*Assumptions!$B$51,0)</f>
        <v>0</v>
      </c>
      <c r="X47" s="12">
        <f>IF(X5&gt;=Assumptions!$B$50,Assumptions!$B$49*Assumptions!$B$51,0)</f>
        <v>0</v>
      </c>
      <c r="Y47" s="12">
        <f>IF(Y5&gt;=Assumptions!$B$50,Assumptions!$B$49*Assumptions!$B$51,0)</f>
        <v>0</v>
      </c>
      <c r="Z47" s="12">
        <f>IF(Z5&gt;=Assumptions!$B$50,Assumptions!$B$49*Assumptions!$B$51,0)</f>
        <v>0</v>
      </c>
      <c r="AA47" s="12">
        <f>IF(AA5&gt;=Assumptions!$B$50,Assumptions!$B$49*Assumptions!$B$51,0)</f>
        <v>0</v>
      </c>
      <c r="AB47" s="12">
        <f>IF(AB5&gt;=Assumptions!$B$50,Assumptions!$B$49*Assumptions!$B$51,0)</f>
        <v>0</v>
      </c>
      <c r="AC47" s="12">
        <f>IF(AC5&gt;=Assumptions!$B$50,Assumptions!$B$49*Assumptions!$B$51,0)</f>
        <v>0</v>
      </c>
      <c r="AD47" s="12">
        <f>IF(AD5&gt;=Assumptions!$B$50,Assumptions!$B$49*Assumptions!$B$51,0)</f>
        <v>0</v>
      </c>
      <c r="AE47" s="12">
        <f>IF(AE5&gt;=Assumptions!$B$50,Assumptions!$B$49*Assumptions!$B$51,0)</f>
        <v>20000</v>
      </c>
      <c r="AF47" s="12">
        <f>IF(AF5&gt;=Assumptions!$B$50,Assumptions!$B$49*Assumptions!$B$51,0)</f>
        <v>20000</v>
      </c>
      <c r="AG47" s="12">
        <f>IF(AG5&gt;=Assumptions!$B$50,Assumptions!$B$49*Assumptions!$B$51,0)</f>
        <v>20000</v>
      </c>
      <c r="AH47" s="12">
        <f>IF(AH5&gt;=Assumptions!$B$50,Assumptions!$B$49*Assumptions!$B$51,0)</f>
        <v>20000</v>
      </c>
      <c r="AI47" s="12">
        <f>IF(AI5&gt;=Assumptions!$B$50,Assumptions!$B$49*Assumptions!$B$51,0)</f>
        <v>20000</v>
      </c>
      <c r="AJ47" s="12">
        <f>IF(AJ5&gt;=Assumptions!$B$50,Assumptions!$B$49*Assumptions!$B$51,0)</f>
        <v>20000</v>
      </c>
      <c r="AK47" s="12">
        <f>IF(AK5&gt;=Assumptions!$B$50,Assumptions!$B$49*Assumptions!$B$51,0)</f>
        <v>20000</v>
      </c>
      <c r="AL47" s="12">
        <f>IF(AL5&gt;=Assumptions!$B$50,Assumptions!$B$49*Assumptions!$B$51,0)</f>
        <v>20000</v>
      </c>
      <c r="AM47" s="12">
        <f>IF(AM5&gt;=Assumptions!$B$50,Assumptions!$B$49*Assumptions!$B$51,0)</f>
        <v>20000</v>
      </c>
      <c r="AN47" s="12">
        <f>IF(AN5&gt;=Assumptions!$B$50,Assumptions!$B$49*Assumptions!$B$51,0)</f>
        <v>20000</v>
      </c>
      <c r="AO47" s="12">
        <f>IF(AO5&gt;=Assumptions!$B$50,Assumptions!$B$49*Assumptions!$B$51,0)</f>
        <v>20000</v>
      </c>
      <c r="AP47" s="12">
        <f>IF(AP5&gt;=Assumptions!$B$50,Assumptions!$B$49*Assumptions!$B$51,0)</f>
        <v>20000</v>
      </c>
    </row>
    <row r="48">
      <c r="A48" s="38" t="inlineStr">
        <is>
          <t>Net revenue</t>
        </is>
      </c>
      <c r="B48" s="58" t="inlineStr">
        <is>
          <t>AED</t>
        </is>
      </c>
      <c r="C48" s="59">
        <f>SUM(G48:R48)</f>
        <v>1576257.16914985</v>
      </c>
      <c r="D48" s="59">
        <f>SUM(S48:AD48)</f>
        <v>3333316.66035644</v>
      </c>
      <c r="E48" s="59">
        <f>SUM(AE48:AP48)</f>
        <v>5090197.92282233</v>
      </c>
      <c r="F48" s="40" t="n"/>
      <c r="G48" s="51">
        <f>G42+G43+G44+G46+G47</f>
        <v>67172.7739521429</v>
      </c>
      <c r="H48" s="51">
        <f>H42+H43+H44+H46+H47</f>
        <v>76483.4361093214</v>
      </c>
      <c r="I48" s="51">
        <f>I42+I43+I44+I46+I47</f>
        <v>84875.6552215232</v>
      </c>
      <c r="J48" s="51">
        <f>J42+J43+J44+J46+J47</f>
        <v>92451.0512432067</v>
      </c>
      <c r="K48" s="51">
        <f>K42+K43+K44+K46+K47</f>
        <v>99298.8928558448</v>
      </c>
      <c r="L48" s="51">
        <f>L42+L43+L44+L46+L47</f>
        <v>105497.718821258</v>
      </c>
      <c r="M48" s="51">
        <f>M42+M43+M44+M46+M47</f>
        <v>161304.234638955</v>
      </c>
      <c r="N48" s="51">
        <f>N42+N43+N44+N46+N47</f>
        <v>166592.016731327</v>
      </c>
      <c r="O48" s="51">
        <f>O42+O43+O44+O46+O47</f>
        <v>173936.263215566</v>
      </c>
      <c r="P48" s="51">
        <f>P42+P43+P44+P46+P47</f>
        <v>178656.655885577</v>
      </c>
      <c r="Q48" s="51">
        <f>Q42+Q43+Q44+Q46+Q47</f>
        <v>182995.978371498</v>
      </c>
      <c r="R48" s="51">
        <f>R42+R43+R44+R46+R47</f>
        <v>186992.49210363</v>
      </c>
      <c r="S48" s="51">
        <f>S42+S43+S44+S46+S47</f>
        <v>230731.370164933</v>
      </c>
      <c r="T48" s="51">
        <f>T42+T43+T44+T46+T47</f>
        <v>236857.662270989</v>
      </c>
      <c r="U48" s="51">
        <f>U42+U43+U44+U46+U47</f>
        <v>242453.016707931</v>
      </c>
      <c r="V48" s="51">
        <f>V42+V43+V44+V46+V47</f>
        <v>247572.708634381</v>
      </c>
      <c r="W48" s="51">
        <f>W42+W43+W44+W46+W47</f>
        <v>252265.671174509</v>
      </c>
      <c r="X48" s="51">
        <f>X42+X43+X44+X46+X47</f>
        <v>256575.290784053</v>
      </c>
      <c r="Y48" s="51">
        <f>Y42+Y43+Y44+Y46+Y47</f>
        <v>302993.220786564</v>
      </c>
      <c r="Z48" s="51">
        <f>Z42+Z43+Z44+Z46+Z47</f>
        <v>306600.603106347</v>
      </c>
      <c r="AA48" s="51">
        <f>AA42+AA43+AA44+AA46+AA47</f>
        <v>309927.961050398</v>
      </c>
      <c r="AB48" s="51">
        <f>AB42+AB43+AB44+AB46+AB47</f>
        <v>313002.524137298</v>
      </c>
      <c r="AC48" s="51">
        <f>AC42+AC43+AC44+AC46+AC47</f>
        <v>315848.619388863</v>
      </c>
      <c r="AD48" s="51">
        <f>AD42+AD43+AD44+AD46+AD47</f>
        <v>318488.012150178</v>
      </c>
      <c r="AE48" s="51">
        <f>AE42+AE43+AE44+AE46+AE47</f>
        <v>384283.659870982</v>
      </c>
      <c r="AF48" s="51">
        <f>AF42+AF43+AF44+AF46+AF47</f>
        <v>389465.158625484</v>
      </c>
      <c r="AG48" s="51">
        <f>AG42+AG43+AG44+AG46+AG47</f>
        <v>394198.98807357</v>
      </c>
      <c r="AH48" s="51">
        <f>AH42+AH43+AH44+AH46+AH47</f>
        <v>398531.754170662</v>
      </c>
      <c r="AI48" s="51">
        <f>AI42+AI43+AI44+AI46+AI47</f>
        <v>402504.715534112</v>
      </c>
      <c r="AJ48" s="51">
        <f>AJ42+AJ43+AJ44+AJ46+AJ47</f>
        <v>406154.454059491</v>
      </c>
      <c r="AK48" s="51">
        <f>AK42+AK43+AK44+AK46+AK47</f>
        <v>445598.611713195</v>
      </c>
      <c r="AL48" s="51">
        <f>AL42+AL43+AL44+AL46+AL47</f>
        <v>448655.924920905</v>
      </c>
      <c r="AM48" s="51">
        <f>AM42+AM43+AM44+AM46+AM47</f>
        <v>451477.129888355</v>
      </c>
      <c r="AN48" s="51">
        <f>AN42+AN43+AN44+AN46+AN47</f>
        <v>454085.185627312</v>
      </c>
      <c r="AO48" s="51">
        <f>AO42+AO43+AO44+AO46+AO47</f>
        <v>456500.60387572</v>
      </c>
      <c r="AP48" s="51">
        <f>AP42+AP43+AP44+AP46+AP47</f>
        <v>458741.736462538</v>
      </c>
    </row>
    <row r="51">
      <c r="A51" s="11" t="inlineStr">
        <is>
          <t>ID checks</t>
        </is>
      </c>
      <c r="B51" s="14" t="inlineStr">
        <is>
          <t>AED</t>
        </is>
      </c>
      <c r="C51" s="56">
        <f>SUM(G51:R51)</f>
        <v>34080</v>
      </c>
      <c r="D51" s="56">
        <f>SUM(S51:AD51)</f>
        <v>49440</v>
      </c>
      <c r="E51" s="56">
        <f>SUM(AE51:AP51)</f>
        <v>58800</v>
      </c>
      <c r="G51" s="12">
        <f>(G13+G23)*Assumptions!$B$54</f>
        <v>2340</v>
      </c>
      <c r="H51" s="12">
        <f>(H13+H23)*Assumptions!$B$54</f>
        <v>2340</v>
      </c>
      <c r="I51" s="12">
        <f>(I13+I23)*Assumptions!$B$54</f>
        <v>2340</v>
      </c>
      <c r="J51" s="12">
        <f>(J13+J23)*Assumptions!$B$54</f>
        <v>2340</v>
      </c>
      <c r="K51" s="12">
        <f>(K13+K23)*Assumptions!$B$54</f>
        <v>2340</v>
      </c>
      <c r="L51" s="12">
        <f>(L13+L23)*Assumptions!$B$54</f>
        <v>2340</v>
      </c>
      <c r="M51" s="12">
        <f>(M13+M23)*Assumptions!$B$54</f>
        <v>3340</v>
      </c>
      <c r="N51" s="12">
        <f>(N13+N23)*Assumptions!$B$54</f>
        <v>3340</v>
      </c>
      <c r="O51" s="12">
        <f>(O13+O23)*Assumptions!$B$54</f>
        <v>3340</v>
      </c>
      <c r="P51" s="12">
        <f>(P13+P23)*Assumptions!$B$54</f>
        <v>3340</v>
      </c>
      <c r="Q51" s="12">
        <f>(Q13+Q23)*Assumptions!$B$54</f>
        <v>3340</v>
      </c>
      <c r="R51" s="12">
        <f>(R13+R23)*Assumptions!$B$54</f>
        <v>3340</v>
      </c>
      <c r="S51" s="12">
        <f>(S13+S23)*Assumptions!$B$54</f>
        <v>4120</v>
      </c>
      <c r="T51" s="12">
        <f>(T13+T23)*Assumptions!$B$54</f>
        <v>4120</v>
      </c>
      <c r="U51" s="12">
        <f>(U13+U23)*Assumptions!$B$54</f>
        <v>4120</v>
      </c>
      <c r="V51" s="12">
        <f>(V13+V23)*Assumptions!$B$54</f>
        <v>4120</v>
      </c>
      <c r="W51" s="12">
        <f>(W13+W23)*Assumptions!$B$54</f>
        <v>4120</v>
      </c>
      <c r="X51" s="12">
        <f>(X13+X23)*Assumptions!$B$54</f>
        <v>4120</v>
      </c>
      <c r="Y51" s="12">
        <f>(Y13+Y23)*Assumptions!$B$54</f>
        <v>4120</v>
      </c>
      <c r="Z51" s="12">
        <f>(Z13+Z23)*Assumptions!$B$54</f>
        <v>4120</v>
      </c>
      <c r="AA51" s="12">
        <f>(AA13+AA23)*Assumptions!$B$54</f>
        <v>4120</v>
      </c>
      <c r="AB51" s="12">
        <f>(AB13+AB23)*Assumptions!$B$54</f>
        <v>4120</v>
      </c>
      <c r="AC51" s="12">
        <f>(AC13+AC23)*Assumptions!$B$54</f>
        <v>4120</v>
      </c>
      <c r="AD51" s="12">
        <f>(AD13+AD23)*Assumptions!$B$54</f>
        <v>4120</v>
      </c>
      <c r="AE51" s="12">
        <f>(AE13+AE23)*Assumptions!$B$54</f>
        <v>4900</v>
      </c>
      <c r="AF51" s="12">
        <f>(AF13+AF23)*Assumptions!$B$54</f>
        <v>4900</v>
      </c>
      <c r="AG51" s="12">
        <f>(AG13+AG23)*Assumptions!$B$54</f>
        <v>4900</v>
      </c>
      <c r="AH51" s="12">
        <f>(AH13+AH23)*Assumptions!$B$54</f>
        <v>4900</v>
      </c>
      <c r="AI51" s="12">
        <f>(AI13+AI23)*Assumptions!$B$54</f>
        <v>4900</v>
      </c>
      <c r="AJ51" s="12">
        <f>(AJ13+AJ23)*Assumptions!$B$54</f>
        <v>4900</v>
      </c>
      <c r="AK51" s="12">
        <f>(AK13+AK23)*Assumptions!$B$54</f>
        <v>4900</v>
      </c>
      <c r="AL51" s="12">
        <f>(AL13+AL23)*Assumptions!$B$54</f>
        <v>4900</v>
      </c>
      <c r="AM51" s="12">
        <f>(AM13+AM23)*Assumptions!$B$54</f>
        <v>4900</v>
      </c>
      <c r="AN51" s="12">
        <f>(AN13+AN23)*Assumptions!$B$54</f>
        <v>4900</v>
      </c>
      <c r="AO51" s="12">
        <f>(AO13+AO23)*Assumptions!$B$54</f>
        <v>4900</v>
      </c>
      <c r="AP51" s="12">
        <f>(AP13+AP23)*Assumptions!$B$54</f>
        <v>4900</v>
      </c>
    </row>
    <row r="52">
      <c r="A52" s="11" t="inlineStr">
        <is>
          <t>Messages, codes and notifications</t>
        </is>
      </c>
      <c r="B52" s="14" t="inlineStr">
        <is>
          <t>AED</t>
        </is>
      </c>
      <c r="C52" s="56">
        <f>SUM(G52:R52)</f>
        <v>25942.2865823941</v>
      </c>
      <c r="D52" s="56">
        <f>SUM(S52:AD52)</f>
        <v>77701.2443878991</v>
      </c>
      <c r="E52" s="56">
        <f>SUM(AE52:AP52)</f>
        <v>122939.62002893</v>
      </c>
      <c r="G52" s="12">
        <f>G27*Assumptions!$B$55</f>
        <v>351</v>
      </c>
      <c r="H52" s="12">
        <f>H27*Assumptions!$B$55</f>
        <v>681.4665</v>
      </c>
      <c r="I52" s="12">
        <f>I27*Assumptions!$B$55</f>
        <v>993.595005</v>
      </c>
      <c r="J52" s="12">
        <f>J27*Assumptions!$B$55</f>
        <v>1289.32245585</v>
      </c>
      <c r="K52" s="12">
        <f>K27*Assumptions!$B$55</f>
        <v>1570.3603529445</v>
      </c>
      <c r="L52" s="12">
        <f>L27*Assumptions!$B$55</f>
        <v>1838.22336423707</v>
      </c>
      <c r="M52" s="12">
        <f>M27*Assumptions!$B$55</f>
        <v>2244.25405869701</v>
      </c>
      <c r="N52" s="12">
        <f>N27*Assumptions!$B$55</f>
        <v>2639.64431306032</v>
      </c>
      <c r="O52" s="12">
        <f>O27*Assumptions!$B$55</f>
        <v>3025.4538602157</v>
      </c>
      <c r="P52" s="12">
        <f>P27*Assumptions!$B$55</f>
        <v>3402.62637976862</v>
      </c>
      <c r="Q52" s="12">
        <f>Q27*Assumptions!$B$55</f>
        <v>3772.00347350179</v>
      </c>
      <c r="R52" s="12">
        <f>R27*Assumptions!$B$55</f>
        <v>4134.3368191191</v>
      </c>
      <c r="S52" s="12">
        <f>S27*Assumptions!$B$55</f>
        <v>4537.0987535624</v>
      </c>
      <c r="T52" s="12">
        <f>T27*Assumptions!$B$55</f>
        <v>4927.24700125432</v>
      </c>
      <c r="U52" s="12">
        <f>U27*Assumptions!$B$55</f>
        <v>5306.05356693435</v>
      </c>
      <c r="V52" s="12">
        <f>V27*Assumptions!$B$55</f>
        <v>5674.64925849292</v>
      </c>
      <c r="W52" s="12">
        <f>W27*Assumptions!$B$55</f>
        <v>6034.04089818981</v>
      </c>
      <c r="X52" s="12">
        <f>X27*Assumptions!$B$55</f>
        <v>6385.12626965449</v>
      </c>
      <c r="Y52" s="12">
        <f>Y27*Assumptions!$B$55</f>
        <v>6706.20711490403</v>
      </c>
      <c r="Z52" s="12">
        <f>Z27*Assumptions!$B$55</f>
        <v>7020.50045051031</v>
      </c>
      <c r="AA52" s="12">
        <f>AA27*Assumptions!$B$55</f>
        <v>7328.6484335483</v>
      </c>
      <c r="AB52" s="12">
        <f>AB27*Assumptions!$B$55</f>
        <v>7631.22697508143</v>
      </c>
      <c r="AC52" s="12">
        <f>AC27*Assumptions!$B$55</f>
        <v>7928.75327085936</v>
      </c>
      <c r="AD52" s="12">
        <f>AD27*Assumptions!$B$55</f>
        <v>8221.69239490739</v>
      </c>
      <c r="AE52" s="12">
        <f>AE27*Assumptions!$B$55</f>
        <v>8568.96308117406</v>
      </c>
      <c r="AF52" s="12">
        <f>AF27*Assumptions!$B$55</f>
        <v>8905.59830086051</v>
      </c>
      <c r="AG52" s="12">
        <f>AG27*Assumptions!$B$55</f>
        <v>9232.67056304499</v>
      </c>
      <c r="AH52" s="12">
        <f>AH27*Assumptions!$B$55</f>
        <v>9551.13332531671</v>
      </c>
      <c r="AI52" s="12">
        <f>AI27*Assumptions!$B$55</f>
        <v>9861.83550550939</v>
      </c>
      <c r="AJ52" s="12">
        <f>AJ27*Assumptions!$B$55</f>
        <v>10165.534084354</v>
      </c>
      <c r="AK52" s="12">
        <f>AK27*Assumptions!$B$55</f>
        <v>10443.7800639982</v>
      </c>
      <c r="AL52" s="12">
        <f>AL27*Assumptions!$B$55</f>
        <v>10716.303009312</v>
      </c>
      <c r="AM52" s="12">
        <f>AM27*Assumptions!$B$55</f>
        <v>10983.6443664356</v>
      </c>
      <c r="AN52" s="12">
        <f>AN27*Assumptions!$B$55</f>
        <v>11246.289725309</v>
      </c>
      <c r="AO52" s="12">
        <f>AO27*Assumptions!$B$55</f>
        <v>11504.6751692444</v>
      </c>
      <c r="AP52" s="12">
        <f>AP27*Assumptions!$B$55</f>
        <v>11759.1928343709</v>
      </c>
    </row>
    <row r="53">
      <c r="A53" s="11" t="inlineStr">
        <is>
          <t>Hosting</t>
        </is>
      </c>
      <c r="B53" s="14" t="inlineStr">
        <is>
          <t>AED</t>
        </is>
      </c>
      <c r="C53" s="56">
        <f>SUM(G53:R53)</f>
        <v>8647.42886079803</v>
      </c>
      <c r="D53" s="56">
        <f>SUM(S53:AD53)</f>
        <v>25900.4147959664</v>
      </c>
      <c r="E53" s="56">
        <f>SUM(AE53:AP53)</f>
        <v>40979.8733429766</v>
      </c>
      <c r="G53" s="12">
        <f>G27*Assumptions!$B$56</f>
        <v>117</v>
      </c>
      <c r="H53" s="12">
        <f>H27*Assumptions!$B$56</f>
        <v>227.1555</v>
      </c>
      <c r="I53" s="12">
        <f>I27*Assumptions!$B$56</f>
        <v>331.198335</v>
      </c>
      <c r="J53" s="12">
        <f>J27*Assumptions!$B$56</f>
        <v>429.77415195</v>
      </c>
      <c r="K53" s="12">
        <f>K27*Assumptions!$B$56</f>
        <v>523.4534509815</v>
      </c>
      <c r="L53" s="12">
        <f>L27*Assumptions!$B$56</f>
        <v>612.741121412355</v>
      </c>
      <c r="M53" s="12">
        <f>M27*Assumptions!$B$56</f>
        <v>748.084686232335</v>
      </c>
      <c r="N53" s="12">
        <f>N27*Assumptions!$B$56</f>
        <v>879.881437686772</v>
      </c>
      <c r="O53" s="12">
        <f>O27*Assumptions!$B$56</f>
        <v>1008.4846200719</v>
      </c>
      <c r="P53" s="12">
        <f>P27*Assumptions!$B$56</f>
        <v>1134.20879325621</v>
      </c>
      <c r="Q53" s="12">
        <f>Q27*Assumptions!$B$56</f>
        <v>1257.33449116726</v>
      </c>
      <c r="R53" s="12">
        <f>R27*Assumptions!$B$56</f>
        <v>1378.1122730397</v>
      </c>
      <c r="S53" s="12">
        <f>S27*Assumptions!$B$56</f>
        <v>1512.36625118747</v>
      </c>
      <c r="T53" s="12">
        <f>T27*Assumptions!$B$56</f>
        <v>1642.41566708477</v>
      </c>
      <c r="U53" s="12">
        <f>U27*Assumptions!$B$56</f>
        <v>1768.68452231145</v>
      </c>
      <c r="V53" s="12">
        <f>V27*Assumptions!$B$56</f>
        <v>1891.54975283097</v>
      </c>
      <c r="W53" s="12">
        <f>W27*Assumptions!$B$56</f>
        <v>2011.34696606327</v>
      </c>
      <c r="X53" s="12">
        <f>X27*Assumptions!$B$56</f>
        <v>2128.37542321816</v>
      </c>
      <c r="Y53" s="12">
        <f>Y27*Assumptions!$B$56</f>
        <v>2235.40237163468</v>
      </c>
      <c r="Z53" s="12">
        <f>Z27*Assumptions!$B$56</f>
        <v>2340.16681683677</v>
      </c>
      <c r="AA53" s="12">
        <f>AA27*Assumptions!$B$56</f>
        <v>2442.88281118277</v>
      </c>
      <c r="AB53" s="12">
        <f>AB27*Assumptions!$B$56</f>
        <v>2543.74232502714</v>
      </c>
      <c r="AC53" s="12">
        <f>AC27*Assumptions!$B$56</f>
        <v>2642.91775695312</v>
      </c>
      <c r="AD53" s="12">
        <f>AD27*Assumptions!$B$56</f>
        <v>2740.5641316358</v>
      </c>
      <c r="AE53" s="12">
        <f>AE27*Assumptions!$B$56</f>
        <v>2856.32102705802</v>
      </c>
      <c r="AF53" s="12">
        <f>AF27*Assumptions!$B$56</f>
        <v>2968.5327669535</v>
      </c>
      <c r="AG53" s="12">
        <f>AG27*Assumptions!$B$56</f>
        <v>3077.55685434833</v>
      </c>
      <c r="AH53" s="12">
        <f>AH27*Assumptions!$B$56</f>
        <v>3183.7111084389</v>
      </c>
      <c r="AI53" s="12">
        <f>AI27*Assumptions!$B$56</f>
        <v>3287.27850183646</v>
      </c>
      <c r="AJ53" s="12">
        <f>AJ27*Assumptions!$B$56</f>
        <v>3388.51136145132</v>
      </c>
      <c r="AK53" s="12">
        <f>AK27*Assumptions!$B$56</f>
        <v>3481.26002133272</v>
      </c>
      <c r="AL53" s="12">
        <f>AL27*Assumptions!$B$56</f>
        <v>3572.10100310398</v>
      </c>
      <c r="AM53" s="12">
        <f>AM27*Assumptions!$B$56</f>
        <v>3661.21478881186</v>
      </c>
      <c r="AN53" s="12">
        <f>AN27*Assumptions!$B$56</f>
        <v>3748.76324176968</v>
      </c>
      <c r="AO53" s="12">
        <f>AO27*Assumptions!$B$56</f>
        <v>3834.89172308146</v>
      </c>
      <c r="AP53" s="12">
        <f>AP27*Assumptions!$B$56</f>
        <v>3919.7309447903</v>
      </c>
    </row>
    <row r="54">
      <c r="A54" s="11" t="inlineStr">
        <is>
          <t>Refunds and chargebacks</t>
        </is>
      </c>
      <c r="B54" s="14" t="inlineStr">
        <is>
          <t>AED</t>
        </is>
      </c>
      <c r="C54" s="56">
        <f>SUM(G54:R54)</f>
        <v>45956.5188143406</v>
      </c>
      <c r="D54" s="56">
        <f>SUM(S54:AD54)</f>
        <v>95143.1720364496</v>
      </c>
      <c r="E54" s="56">
        <f>SUM(AE54:AP54)</f>
        <v>137822.211432862</v>
      </c>
      <c r="G54" s="12">
        <f>(G42+G43)*Assumptions!$B$57</f>
        <v>2002.02071856429</v>
      </c>
      <c r="H54" s="12">
        <f>(H42+H43)*Assumptions!$B$57</f>
        <v>2268.94808952964</v>
      </c>
      <c r="I54" s="12">
        <f>(I42+I43)*Assumptions!$B$57</f>
        <v>2509.0098439582</v>
      </c>
      <c r="J54" s="12">
        <f>(J42+J43)*Assumptions!$B$57</f>
        <v>2725.18194520183</v>
      </c>
      <c r="K54" s="12">
        <f>(K42+K43)*Assumptions!$B$57</f>
        <v>2920.07827243992</v>
      </c>
      <c r="L54" s="12">
        <f>(L42+L43)*Assumptions!$B$57</f>
        <v>3095.99818847884</v>
      </c>
      <c r="M54" s="12">
        <f>(M42+M43)*Assumptions!$B$57</f>
        <v>4754.96751196752</v>
      </c>
      <c r="N54" s="12">
        <f>(N42+N43)*Assumptions!$B$57</f>
        <v>4898.77384020006</v>
      </c>
      <c r="O54" s="12">
        <f>(O42+O43)*Assumptions!$B$57</f>
        <v>5028.99703020351</v>
      </c>
      <c r="P54" s="12">
        <f>(P42+P43)*Assumptions!$B$57</f>
        <v>5147.03552783176</v>
      </c>
      <c r="Q54" s="12">
        <f>(Q42+Q43)*Assumptions!$B$57</f>
        <v>5254.12913405107</v>
      </c>
      <c r="R54" s="12">
        <f>(R42+R43)*Assumptions!$B$57</f>
        <v>5351.37871191396</v>
      </c>
      <c r="S54" s="12">
        <f>(S42+S43)*Assumptions!$B$57</f>
        <v>6638.37243285034</v>
      </c>
      <c r="T54" s="12">
        <f>(T42+T43)*Assumptions!$B$57</f>
        <v>6797.77693055129</v>
      </c>
      <c r="U54" s="12">
        <f>(U42+U43)*Assumptions!$B$57</f>
        <v>6941.96215330452</v>
      </c>
      <c r="V54" s="12">
        <f>(V42+V43)*Assumptions!$B$57</f>
        <v>7072.51568037562</v>
      </c>
      <c r="W54" s="12">
        <f>(W42+W43)*Assumptions!$B$57</f>
        <v>7190.84257909842</v>
      </c>
      <c r="X54" s="12">
        <f>(X42+X43)*Assumptions!$B$57</f>
        <v>7298.18833166818</v>
      </c>
      <c r="Y54" s="12">
        <f>(Y42+Y43)*Assumptions!$B$57</f>
        <v>8670.65867891543</v>
      </c>
      <c r="Z54" s="12">
        <f>(Z42+Z43)*Assumptions!$B$57</f>
        <v>8759.23681503351</v>
      </c>
      <c r="AA54" s="12">
        <f>(AA42+AA43)*Assumptions!$B$57</f>
        <v>8839.79830441516</v>
      </c>
      <c r="AB54" s="12">
        <f>(AB42+AB43)*Assumptions!$B$57</f>
        <v>8913.12403817634</v>
      </c>
      <c r="AC54" s="12">
        <f>(AC42+AC43)*Assumptions!$B$57</f>
        <v>8979.91150223719</v>
      </c>
      <c r="AD54" s="12">
        <f>(AD42+AD43)*Assumptions!$B$57</f>
        <v>9040.78458982364</v>
      </c>
      <c r="AE54" s="12">
        <f>(AE42+AE43)*Assumptions!$B$57</f>
        <v>10392.9496035561</v>
      </c>
      <c r="AF54" s="12">
        <f>(AF42+AF43)*Assumptions!$B$57</f>
        <v>10527.3548649607</v>
      </c>
      <c r="AG54" s="12">
        <f>(AG42+AG43)*Assumptions!$B$57</f>
        <v>10648.9277320168</v>
      </c>
      <c r="AH54" s="12">
        <f>(AH42+AH43)*Assumptions!$B$57</f>
        <v>10759.0067922876</v>
      </c>
      <c r="AI54" s="12">
        <f>(AI42+AI43)*Assumptions!$B$57</f>
        <v>10858.776746929</v>
      </c>
      <c r="AJ54" s="12">
        <f>(AJ42+AJ43)*Assumptions!$B$57</f>
        <v>10949.2877415126</v>
      </c>
      <c r="AK54" s="12">
        <f>(AK42+AK43)*Assumptions!$B$57</f>
        <v>12115.222097396</v>
      </c>
      <c r="AL54" s="12">
        <f>(AL42+AL43)*Assumptions!$B$57</f>
        <v>12189.9088095452</v>
      </c>
      <c r="AM54" s="12">
        <f>(AM42+AM43)*Assumptions!$B$57</f>
        <v>12257.8361237484</v>
      </c>
      <c r="AN54" s="12">
        <f>(AN42+AN43)*Assumptions!$B$57</f>
        <v>12319.6624609875</v>
      </c>
      <c r="AO54" s="12">
        <f>(AO42+AO43)*Assumptions!$B$57</f>
        <v>12375.9759181938</v>
      </c>
      <c r="AP54" s="12">
        <f>(AP42+AP43)*Assumptions!$B$57</f>
        <v>12427.302541728</v>
      </c>
    </row>
    <row r="55">
      <c r="A55" s="35" t="inlineStr">
        <is>
          <t>Fixed costs (AED)</t>
        </is>
      </c>
      <c r="B55" s="14" t="inlineStr">
        <is>
          <t>AED</t>
        </is>
      </c>
      <c r="C55" s="56">
        <f>SUM(G55:R55)</f>
        <v>648.557164559852</v>
      </c>
      <c r="D55" s="56">
        <f>SUM(S55:AD55)</f>
        <v>1942.53110969748</v>
      </c>
      <c r="E55" s="56">
        <f>SUM(AE55:AP55)</f>
        <v>3073.49050072324</v>
      </c>
      <c r="G55" s="12">
        <f>G45*Assumptions!$B$59</f>
        <v>8.775</v>
      </c>
      <c r="H55" s="12">
        <f>H45*Assumptions!$B$59</f>
        <v>17.0366625</v>
      </c>
      <c r="I55" s="12">
        <f>I45*Assumptions!$B$59</f>
        <v>24.839875125</v>
      </c>
      <c r="J55" s="12">
        <f>J45*Assumptions!$B$59</f>
        <v>32.23306139625</v>
      </c>
      <c r="K55" s="12">
        <f>K45*Assumptions!$B$59</f>
        <v>39.2590088236125</v>
      </c>
      <c r="L55" s="12">
        <f>L45*Assumptions!$B$59</f>
        <v>45.9555841059266</v>
      </c>
      <c r="M55" s="12">
        <f>M45*Assumptions!$B$59</f>
        <v>56.1063514674252</v>
      </c>
      <c r="N55" s="12">
        <f>N45*Assumptions!$B$59</f>
        <v>65.9911078265079</v>
      </c>
      <c r="O55" s="12">
        <f>O45*Assumptions!$B$59</f>
        <v>75.6363465053925</v>
      </c>
      <c r="P55" s="12">
        <f>P45*Assumptions!$B$59</f>
        <v>85.0656594942156</v>
      </c>
      <c r="Q55" s="12">
        <f>Q45*Assumptions!$B$59</f>
        <v>94.3000868375446</v>
      </c>
      <c r="R55" s="12">
        <f>R45*Assumptions!$B$59</f>
        <v>103.358420477977</v>
      </c>
      <c r="S55" s="12">
        <f>S45*Assumptions!$B$59</f>
        <v>113.42746883906</v>
      </c>
      <c r="T55" s="12">
        <f>T45*Assumptions!$B$59</f>
        <v>123.181175031358</v>
      </c>
      <c r="U55" s="12">
        <f>U45*Assumptions!$B$59</f>
        <v>132.651339173359</v>
      </c>
      <c r="V55" s="12">
        <f>V45*Assumptions!$B$59</f>
        <v>141.866231462323</v>
      </c>
      <c r="W55" s="12">
        <f>W45*Assumptions!$B$59</f>
        <v>150.851022454745</v>
      </c>
      <c r="X55" s="12">
        <f>X45*Assumptions!$B$59</f>
        <v>159.628156741362</v>
      </c>
      <c r="Y55" s="12">
        <f>Y45*Assumptions!$B$59</f>
        <v>167.655177872601</v>
      </c>
      <c r="Z55" s="12">
        <f>Z45*Assumptions!$B$59</f>
        <v>175.512511262758</v>
      </c>
      <c r="AA55" s="12">
        <f>AA45*Assumptions!$B$59</f>
        <v>183.216210838708</v>
      </c>
      <c r="AB55" s="12">
        <f>AB45*Assumptions!$B$59</f>
        <v>190.780674377036</v>
      </c>
      <c r="AC55" s="12">
        <f>AC45*Assumptions!$B$59</f>
        <v>198.218831771484</v>
      </c>
      <c r="AD55" s="12">
        <f>AD45*Assumptions!$B$59</f>
        <v>205.542309872685</v>
      </c>
      <c r="AE55" s="12">
        <f>AE45*Assumptions!$B$59</f>
        <v>214.224077029352</v>
      </c>
      <c r="AF55" s="12">
        <f>AF45*Assumptions!$B$59</f>
        <v>222.639957521513</v>
      </c>
      <c r="AG55" s="12">
        <f>AG45*Assumptions!$B$59</f>
        <v>230.816764076125</v>
      </c>
      <c r="AH55" s="12">
        <f>AH45*Assumptions!$B$59</f>
        <v>238.778333132918</v>
      </c>
      <c r="AI55" s="12">
        <f>AI45*Assumptions!$B$59</f>
        <v>246.545887637735</v>
      </c>
      <c r="AJ55" s="12">
        <f>AJ45*Assumptions!$B$59</f>
        <v>254.138352108849</v>
      </c>
      <c r="AK55" s="12">
        <f>AK45*Assumptions!$B$59</f>
        <v>261.094501599954</v>
      </c>
      <c r="AL55" s="12">
        <f>AL45*Assumptions!$B$59</f>
        <v>267.907575232799</v>
      </c>
      <c r="AM55" s="12">
        <f>AM45*Assumptions!$B$59</f>
        <v>274.59110916089</v>
      </c>
      <c r="AN55" s="12">
        <f>AN45*Assumptions!$B$59</f>
        <v>281.157243132726</v>
      </c>
      <c r="AO55" s="12">
        <f>AO45*Assumptions!$B$59</f>
        <v>287.61687923111</v>
      </c>
      <c r="AP55" s="12">
        <f>AP45*Assumptions!$B$59</f>
        <v>293.979820859272</v>
      </c>
    </row>
    <row r="56">
      <c r="A56" s="11" t="inlineStr">
        <is>
          <t>Paid to law firms</t>
        </is>
      </c>
      <c r="B56" s="14" t="inlineStr">
        <is>
          <t>AED</t>
        </is>
      </c>
      <c r="C56" s="56">
        <f>SUM(G56:R56)</f>
        <v>0</v>
      </c>
      <c r="D56" s="56">
        <f>SUM(S56:AD56)</f>
        <v>0</v>
      </c>
      <c r="E56" s="56">
        <f>SUM(AE56:AP56)</f>
        <v>0</v>
      </c>
      <c r="G56" s="12">
        <f>G45*Assumptions!$B$60</f>
        <v>0</v>
      </c>
      <c r="H56" s="12">
        <f>H45*Assumptions!$B$60</f>
        <v>0</v>
      </c>
      <c r="I56" s="12">
        <f>I45*Assumptions!$B$60</f>
        <v>0</v>
      </c>
      <c r="J56" s="12">
        <f>J45*Assumptions!$B$60</f>
        <v>0</v>
      </c>
      <c r="K56" s="12">
        <f>K45*Assumptions!$B$60</f>
        <v>0</v>
      </c>
      <c r="L56" s="12">
        <f>L45*Assumptions!$B$60</f>
        <v>0</v>
      </c>
      <c r="M56" s="12">
        <f>M45*Assumptions!$B$60</f>
        <v>0</v>
      </c>
      <c r="N56" s="12">
        <f>N45*Assumptions!$B$60</f>
        <v>0</v>
      </c>
      <c r="O56" s="12">
        <f>O45*Assumptions!$B$60</f>
        <v>0</v>
      </c>
      <c r="P56" s="12">
        <f>P45*Assumptions!$B$60</f>
        <v>0</v>
      </c>
      <c r="Q56" s="12">
        <f>Q45*Assumptions!$B$60</f>
        <v>0</v>
      </c>
      <c r="R56" s="12">
        <f>R45*Assumptions!$B$60</f>
        <v>0</v>
      </c>
      <c r="S56" s="12">
        <f>S45*Assumptions!$B$60</f>
        <v>0</v>
      </c>
      <c r="T56" s="12">
        <f>T45*Assumptions!$B$60</f>
        <v>0</v>
      </c>
      <c r="U56" s="12">
        <f>U45*Assumptions!$B$60</f>
        <v>0</v>
      </c>
      <c r="V56" s="12">
        <f>V45*Assumptions!$B$60</f>
        <v>0</v>
      </c>
      <c r="W56" s="12">
        <f>W45*Assumptions!$B$60</f>
        <v>0</v>
      </c>
      <c r="X56" s="12">
        <f>X45*Assumptions!$B$60</f>
        <v>0</v>
      </c>
      <c r="Y56" s="12">
        <f>Y45*Assumptions!$B$60</f>
        <v>0</v>
      </c>
      <c r="Z56" s="12">
        <f>Z45*Assumptions!$B$60</f>
        <v>0</v>
      </c>
      <c r="AA56" s="12">
        <f>AA45*Assumptions!$B$60</f>
        <v>0</v>
      </c>
      <c r="AB56" s="12">
        <f>AB45*Assumptions!$B$60</f>
        <v>0</v>
      </c>
      <c r="AC56" s="12">
        <f>AC45*Assumptions!$B$60</f>
        <v>0</v>
      </c>
      <c r="AD56" s="12">
        <f>AD45*Assumptions!$B$60</f>
        <v>0</v>
      </c>
      <c r="AE56" s="12">
        <f>AE45*Assumptions!$B$60</f>
        <v>0</v>
      </c>
      <c r="AF56" s="12">
        <f>AF45*Assumptions!$B$60</f>
        <v>0</v>
      </c>
      <c r="AG56" s="12">
        <f>AG45*Assumptions!$B$60</f>
        <v>0</v>
      </c>
      <c r="AH56" s="12">
        <f>AH45*Assumptions!$B$60</f>
        <v>0</v>
      </c>
      <c r="AI56" s="12">
        <f>AI45*Assumptions!$B$60</f>
        <v>0</v>
      </c>
      <c r="AJ56" s="12">
        <f>AJ45*Assumptions!$B$60</f>
        <v>0</v>
      </c>
      <c r="AK56" s="12">
        <f>AK45*Assumptions!$B$60</f>
        <v>0</v>
      </c>
      <c r="AL56" s="12">
        <f>AL45*Assumptions!$B$60</f>
        <v>0</v>
      </c>
      <c r="AM56" s="12">
        <f>AM45*Assumptions!$B$60</f>
        <v>0</v>
      </c>
      <c r="AN56" s="12">
        <f>AN45*Assumptions!$B$60</f>
        <v>0</v>
      </c>
      <c r="AO56" s="12">
        <f>AO45*Assumptions!$B$60</f>
        <v>0</v>
      </c>
      <c r="AP56" s="12">
        <f>AP45*Assumptions!$B$60</f>
        <v>0</v>
      </c>
    </row>
    <row r="57">
      <c r="A57" s="38" t="inlineStr">
        <is>
          <t>Direct costs</t>
        </is>
      </c>
      <c r="B57" s="58" t="inlineStr">
        <is>
          <t>AED</t>
        </is>
      </c>
      <c r="C57" s="59">
        <f>SUM(G57:R57)</f>
        <v>115274.791422093</v>
      </c>
      <c r="D57" s="59">
        <f>SUM(S57:AD57)</f>
        <v>250127.362330013</v>
      </c>
      <c r="E57" s="59">
        <f>SUM(AE57:AP57)</f>
        <v>363615.195305491</v>
      </c>
      <c r="F57" s="40" t="n"/>
      <c r="G57" s="51">
        <f>SUM(G51:G56)</f>
        <v>4818.79571856429</v>
      </c>
      <c r="H57" s="51">
        <f>SUM(H51:H56)</f>
        <v>5534.60675202964</v>
      </c>
      <c r="I57" s="51">
        <f>SUM(I51:I56)</f>
        <v>6198.6430590832</v>
      </c>
      <c r="J57" s="51">
        <f>SUM(J51:J56)</f>
        <v>6816.51161439808</v>
      </c>
      <c r="K57" s="51">
        <f>SUM(K51:K56)</f>
        <v>7393.15108518954</v>
      </c>
      <c r="L57" s="51">
        <f>SUM(L51:L56)</f>
        <v>7932.91825823418</v>
      </c>
      <c r="M57" s="51">
        <f>SUM(M51:M56)</f>
        <v>11143.4126083643</v>
      </c>
      <c r="N57" s="51">
        <f>SUM(N51:N56)</f>
        <v>11824.2906987737</v>
      </c>
      <c r="O57" s="51">
        <f>SUM(O51:O56)</f>
        <v>12478.5718569965</v>
      </c>
      <c r="P57" s="51">
        <f>SUM(P51:P56)</f>
        <v>13108.9363603508</v>
      </c>
      <c r="Q57" s="51">
        <f>SUM(Q51:Q56)</f>
        <v>13717.7671855577</v>
      </c>
      <c r="R57" s="51">
        <f>SUM(R51:R56)</f>
        <v>14307.1862245507</v>
      </c>
      <c r="S57" s="51">
        <f>SUM(S51:S56)</f>
        <v>16921.2649064393</v>
      </c>
      <c r="T57" s="51">
        <f>SUM(T51:T56)</f>
        <v>17610.6207739217</v>
      </c>
      <c r="U57" s="51">
        <f>SUM(U51:U56)</f>
        <v>18269.3515817237</v>
      </c>
      <c r="V57" s="51">
        <f>SUM(V51:V56)</f>
        <v>18900.5809231618</v>
      </c>
      <c r="W57" s="51">
        <f>SUM(W51:W56)</f>
        <v>19507.0814658062</v>
      </c>
      <c r="X57" s="51">
        <f>SUM(X51:X56)</f>
        <v>20091.3181812822</v>
      </c>
      <c r="Y57" s="51">
        <f>SUM(Y51:Y56)</f>
        <v>21899.9233433267</v>
      </c>
      <c r="Z57" s="51">
        <f>SUM(Z51:Z56)</f>
        <v>22415.4165936434</v>
      </c>
      <c r="AA57" s="51">
        <f>SUM(AA51:AA56)</f>
        <v>22914.5457599849</v>
      </c>
      <c r="AB57" s="51">
        <f>SUM(AB51:AB56)</f>
        <v>23398.874012662</v>
      </c>
      <c r="AC57" s="51">
        <f>SUM(AC51:AC56)</f>
        <v>23869.8013618212</v>
      </c>
      <c r="AD57" s="51">
        <f>SUM(AD51:AD56)</f>
        <v>24328.5834262395</v>
      </c>
      <c r="AE57" s="51">
        <f>SUM(AE51:AE56)</f>
        <v>26932.4577888175</v>
      </c>
      <c r="AF57" s="51">
        <f>SUM(AF51:AF56)</f>
        <v>27524.1258902963</v>
      </c>
      <c r="AG57" s="51">
        <f>SUM(AG51:AG56)</f>
        <v>28089.9719134862</v>
      </c>
      <c r="AH57" s="51">
        <f>SUM(AH51:AH56)</f>
        <v>28632.6295591761</v>
      </c>
      <c r="AI57" s="51">
        <f>SUM(AI51:AI56)</f>
        <v>29154.4366419126</v>
      </c>
      <c r="AJ57" s="51">
        <f>SUM(AJ51:AJ56)</f>
        <v>29657.4715394267</v>
      </c>
      <c r="AK57" s="51">
        <f>SUM(AK51:AK56)</f>
        <v>31201.3566843268</v>
      </c>
      <c r="AL57" s="51">
        <f>SUM(AL51:AL56)</f>
        <v>31646.2203971939</v>
      </c>
      <c r="AM57" s="51">
        <f>SUM(AM51:AM56)</f>
        <v>32077.2863881568</v>
      </c>
      <c r="AN57" s="51">
        <f>SUM(AN51:AN56)</f>
        <v>32495.872671199</v>
      </c>
      <c r="AO57" s="51">
        <f>SUM(AO51:AO56)</f>
        <v>32903.1596897508</v>
      </c>
      <c r="AP57" s="51">
        <f>SUM(AP51:AP56)</f>
        <v>33300.2061417484</v>
      </c>
    </row>
    <row r="58">
      <c r="A58" s="4" t="inlineStr">
        <is>
          <t>Contribution</t>
        </is>
      </c>
      <c r="B58" s="14" t="inlineStr">
        <is>
          <t>AED</t>
        </is>
      </c>
      <c r="C58" s="56">
        <f>SUM(G58:R58)</f>
        <v>1460982.37772776</v>
      </c>
      <c r="D58" s="56">
        <f>SUM(S58:AD58)</f>
        <v>3083189.29802643</v>
      </c>
      <c r="E58" s="56">
        <f>SUM(AE58:AP58)</f>
        <v>4726582.72751684</v>
      </c>
      <c r="G58" s="57">
        <f>G48-G57</f>
        <v>62353.9782335786</v>
      </c>
      <c r="H58" s="57">
        <f>H48-H57</f>
        <v>70948.8293572918</v>
      </c>
      <c r="I58" s="57">
        <f>I48-I57</f>
        <v>78677.01216244</v>
      </c>
      <c r="J58" s="57">
        <f>J48-J57</f>
        <v>85634.5396288087</v>
      </c>
      <c r="K58" s="57">
        <f>K48-K57</f>
        <v>91905.7417706552</v>
      </c>
      <c r="L58" s="57">
        <f>L48-L57</f>
        <v>97564.8005630234</v>
      </c>
      <c r="M58" s="57">
        <f>M48-M57</f>
        <v>150160.822030591</v>
      </c>
      <c r="N58" s="57">
        <f>N48-N57</f>
        <v>154767.726032554</v>
      </c>
      <c r="O58" s="57">
        <f>O48-O57</f>
        <v>161457.69135857</v>
      </c>
      <c r="P58" s="57">
        <f>P48-P57</f>
        <v>165547.719525226</v>
      </c>
      <c r="Q58" s="57">
        <f>Q48-Q57</f>
        <v>169278.21118594</v>
      </c>
      <c r="R58" s="57">
        <f>R48-R57</f>
        <v>172685.305879079</v>
      </c>
      <c r="S58" s="57">
        <f>S48-S57</f>
        <v>213810.105258494</v>
      </c>
      <c r="T58" s="57">
        <f>T48-T57</f>
        <v>219247.041497068</v>
      </c>
      <c r="U58" s="57">
        <f>U48-U57</f>
        <v>224183.665126207</v>
      </c>
      <c r="V58" s="57">
        <f>V48-V57</f>
        <v>228672.127711219</v>
      </c>
      <c r="W58" s="57">
        <f>W48-W57</f>
        <v>232758.589708703</v>
      </c>
      <c r="X58" s="57">
        <f>X48-X57</f>
        <v>236483.972602771</v>
      </c>
      <c r="Y58" s="57">
        <f>Y48-Y57</f>
        <v>281093.297443238</v>
      </c>
      <c r="Z58" s="57">
        <f>Z48-Z57</f>
        <v>284185.186512704</v>
      </c>
      <c r="AA58" s="57">
        <f>AA48-AA57</f>
        <v>287013.415290413</v>
      </c>
      <c r="AB58" s="57">
        <f>AB48-AB57</f>
        <v>289603.650124636</v>
      </c>
      <c r="AC58" s="57">
        <f>AC48-AC57</f>
        <v>291978.818027042</v>
      </c>
      <c r="AD58" s="57">
        <f>AD48-AD57</f>
        <v>294159.428723939</v>
      </c>
      <c r="AE58" s="57">
        <f>AE48-AE57</f>
        <v>357351.202082164</v>
      </c>
      <c r="AF58" s="57">
        <f>AF48-AF57</f>
        <v>361941.032735187</v>
      </c>
      <c r="AG58" s="57">
        <f>AG48-AG57</f>
        <v>366109.016160084</v>
      </c>
      <c r="AH58" s="57">
        <f>AH48-AH57</f>
        <v>369899.124611486</v>
      </c>
      <c r="AI58" s="57">
        <f>AI48-AI57</f>
        <v>373350.278892199</v>
      </c>
      <c r="AJ58" s="57">
        <f>AJ48-AJ57</f>
        <v>376496.982520064</v>
      </c>
      <c r="AK58" s="57">
        <f>AK48-AK57</f>
        <v>414397.255028869</v>
      </c>
      <c r="AL58" s="57">
        <f>AL48-AL57</f>
        <v>417009.704523711</v>
      </c>
      <c r="AM58" s="57">
        <f>AM48-AM57</f>
        <v>419399.843500198</v>
      </c>
      <c r="AN58" s="57">
        <f>AN48-AN57</f>
        <v>421589.312956113</v>
      </c>
      <c r="AO58" s="57">
        <f>AO48-AO57</f>
        <v>423597.444185969</v>
      </c>
      <c r="AP58" s="57">
        <f>AP48-AP57</f>
        <v>425441.530320789</v>
      </c>
    </row>
    <row r="61">
      <c r="A61" s="11" t="inlineStr">
        <is>
          <t>Performance marketing</t>
        </is>
      </c>
      <c r="B61" s="14" t="inlineStr">
        <is>
          <t>AED</t>
        </is>
      </c>
      <c r="C61" s="56">
        <f>SUM(G61:R61)</f>
        <v>1800000</v>
      </c>
      <c r="D61" s="56">
        <f>SUM(S61:AD61)</f>
        <v>2400000</v>
      </c>
      <c r="E61" s="56">
        <f>SUM(AE61:AP61)</f>
        <v>3000000</v>
      </c>
      <c r="G61" s="12">
        <f>G9</f>
        <v>150000</v>
      </c>
      <c r="H61" s="12">
        <f>H9</f>
        <v>150000</v>
      </c>
      <c r="I61" s="12">
        <f>I9</f>
        <v>150000</v>
      </c>
      <c r="J61" s="12">
        <f>J9</f>
        <v>150000</v>
      </c>
      <c r="K61" s="12">
        <f>K9</f>
        <v>150000</v>
      </c>
      <c r="L61" s="12">
        <f>L9</f>
        <v>150000</v>
      </c>
      <c r="M61" s="12">
        <f>M9</f>
        <v>150000</v>
      </c>
      <c r="N61" s="12">
        <f>N9</f>
        <v>150000</v>
      </c>
      <c r="O61" s="12">
        <f>O9</f>
        <v>150000</v>
      </c>
      <c r="P61" s="12">
        <f>P9</f>
        <v>150000</v>
      </c>
      <c r="Q61" s="12">
        <f>Q9</f>
        <v>150000</v>
      </c>
      <c r="R61" s="12">
        <f>R9</f>
        <v>150000</v>
      </c>
      <c r="S61" s="12">
        <f>S9</f>
        <v>200000</v>
      </c>
      <c r="T61" s="12">
        <f>T9</f>
        <v>200000</v>
      </c>
      <c r="U61" s="12">
        <f>U9</f>
        <v>200000</v>
      </c>
      <c r="V61" s="12">
        <f>V9</f>
        <v>200000</v>
      </c>
      <c r="W61" s="12">
        <f>W9</f>
        <v>200000</v>
      </c>
      <c r="X61" s="12">
        <f>X9</f>
        <v>200000</v>
      </c>
      <c r="Y61" s="12">
        <f>Y9</f>
        <v>200000</v>
      </c>
      <c r="Z61" s="12">
        <f>Z9</f>
        <v>200000</v>
      </c>
      <c r="AA61" s="12">
        <f>AA9</f>
        <v>200000</v>
      </c>
      <c r="AB61" s="12">
        <f>AB9</f>
        <v>200000</v>
      </c>
      <c r="AC61" s="12">
        <f>AC9</f>
        <v>200000</v>
      </c>
      <c r="AD61" s="12">
        <f>AD9</f>
        <v>200000</v>
      </c>
      <c r="AE61" s="12">
        <f>AE9</f>
        <v>250000</v>
      </c>
      <c r="AF61" s="12">
        <f>AF9</f>
        <v>250000</v>
      </c>
      <c r="AG61" s="12">
        <f>AG9</f>
        <v>250000</v>
      </c>
      <c r="AH61" s="12">
        <f>AH9</f>
        <v>250000</v>
      </c>
      <c r="AI61" s="12">
        <f>AI9</f>
        <v>250000</v>
      </c>
      <c r="AJ61" s="12">
        <f>AJ9</f>
        <v>250000</v>
      </c>
      <c r="AK61" s="12">
        <f>AK9</f>
        <v>250000</v>
      </c>
      <c r="AL61" s="12">
        <f>AL9</f>
        <v>250000</v>
      </c>
      <c r="AM61" s="12">
        <f>AM9</f>
        <v>250000</v>
      </c>
      <c r="AN61" s="12">
        <f>AN9</f>
        <v>250000</v>
      </c>
      <c r="AO61" s="12">
        <f>AO9</f>
        <v>250000</v>
      </c>
      <c r="AP61" s="12">
        <f>AP9</f>
        <v>250000</v>
      </c>
    </row>
    <row r="62">
      <c r="A62" s="11" t="inlineStr">
        <is>
          <t>Helios AI agency</t>
        </is>
      </c>
      <c r="B62" s="14" t="inlineStr">
        <is>
          <t>AED</t>
        </is>
      </c>
      <c r="C62" s="56">
        <f>SUM(G62:R62)</f>
        <v>480000</v>
      </c>
      <c r="D62" s="56">
        <f>SUM(S62:AD62)</f>
        <v>480000</v>
      </c>
      <c r="E62" s="56">
        <f>SUM(AE62:AP62)</f>
        <v>480000</v>
      </c>
      <c r="G62" s="12">
        <f>Assumptions!$B$74</f>
        <v>40000</v>
      </c>
      <c r="H62" s="12">
        <f>Assumptions!$B$74</f>
        <v>40000</v>
      </c>
      <c r="I62" s="12">
        <f>Assumptions!$B$74</f>
        <v>40000</v>
      </c>
      <c r="J62" s="12">
        <f>Assumptions!$B$74</f>
        <v>40000</v>
      </c>
      <c r="K62" s="12">
        <f>Assumptions!$B$74</f>
        <v>40000</v>
      </c>
      <c r="L62" s="12">
        <f>Assumptions!$B$74</f>
        <v>40000</v>
      </c>
      <c r="M62" s="12">
        <f>Assumptions!$B$74</f>
        <v>40000</v>
      </c>
      <c r="N62" s="12">
        <f>Assumptions!$B$74</f>
        <v>40000</v>
      </c>
      <c r="O62" s="12">
        <f>Assumptions!$B$74</f>
        <v>40000</v>
      </c>
      <c r="P62" s="12">
        <f>Assumptions!$B$74</f>
        <v>40000</v>
      </c>
      <c r="Q62" s="12">
        <f>Assumptions!$B$74</f>
        <v>40000</v>
      </c>
      <c r="R62" s="12">
        <f>Assumptions!$B$74</f>
        <v>40000</v>
      </c>
      <c r="S62" s="12">
        <f>Assumptions!$B$74</f>
        <v>40000</v>
      </c>
      <c r="T62" s="12">
        <f>Assumptions!$B$74</f>
        <v>40000</v>
      </c>
      <c r="U62" s="12">
        <f>Assumptions!$B$74</f>
        <v>40000</v>
      </c>
      <c r="V62" s="12">
        <f>Assumptions!$B$74</f>
        <v>40000</v>
      </c>
      <c r="W62" s="12">
        <f>Assumptions!$B$74</f>
        <v>40000</v>
      </c>
      <c r="X62" s="12">
        <f>Assumptions!$B$74</f>
        <v>40000</v>
      </c>
      <c r="Y62" s="12">
        <f>Assumptions!$B$74</f>
        <v>40000</v>
      </c>
      <c r="Z62" s="12">
        <f>Assumptions!$B$74</f>
        <v>40000</v>
      </c>
      <c r="AA62" s="12">
        <f>Assumptions!$B$74</f>
        <v>40000</v>
      </c>
      <c r="AB62" s="12">
        <f>Assumptions!$B$74</f>
        <v>40000</v>
      </c>
      <c r="AC62" s="12">
        <f>Assumptions!$B$74</f>
        <v>40000</v>
      </c>
      <c r="AD62" s="12">
        <f>Assumptions!$B$74</f>
        <v>40000</v>
      </c>
      <c r="AE62" s="12">
        <f>Assumptions!$B$74</f>
        <v>40000</v>
      </c>
      <c r="AF62" s="12">
        <f>Assumptions!$B$74</f>
        <v>40000</v>
      </c>
      <c r="AG62" s="12">
        <f>Assumptions!$B$74</f>
        <v>40000</v>
      </c>
      <c r="AH62" s="12">
        <f>Assumptions!$B$74</f>
        <v>40000</v>
      </c>
      <c r="AI62" s="12">
        <f>Assumptions!$B$74</f>
        <v>40000</v>
      </c>
      <c r="AJ62" s="12">
        <f>Assumptions!$B$74</f>
        <v>40000</v>
      </c>
      <c r="AK62" s="12">
        <f>Assumptions!$B$74</f>
        <v>40000</v>
      </c>
      <c r="AL62" s="12">
        <f>Assumptions!$B$74</f>
        <v>40000</v>
      </c>
      <c r="AM62" s="12">
        <f>Assumptions!$B$74</f>
        <v>40000</v>
      </c>
      <c r="AN62" s="12">
        <f>Assumptions!$B$74</f>
        <v>40000</v>
      </c>
      <c r="AO62" s="12">
        <f>Assumptions!$B$74</f>
        <v>40000</v>
      </c>
      <c r="AP62" s="12">
        <f>Assumptions!$B$74</f>
        <v>40000</v>
      </c>
    </row>
    <row r="63">
      <c r="A63" s="11" t="inlineStr">
        <is>
          <t>Public relations</t>
        </is>
      </c>
      <c r="B63" s="14" t="inlineStr">
        <is>
          <t>AED</t>
        </is>
      </c>
      <c r="C63" s="56">
        <f>SUM(G63:R63)</f>
        <v>360000</v>
      </c>
      <c r="D63" s="56">
        <f>SUM(S63:AD63)</f>
        <v>240000</v>
      </c>
      <c r="E63" s="56">
        <f>SUM(AE63:AP63)</f>
        <v>240000</v>
      </c>
      <c r="G63" s="12">
        <f>IF(G5&lt;=Assumptions!$B$76,Assumptions!$B$75,Assumptions!$B$77)</f>
        <v>40000</v>
      </c>
      <c r="H63" s="12">
        <f>IF(H5&lt;=Assumptions!$B$76,Assumptions!$B$75,Assumptions!$B$77)</f>
        <v>40000</v>
      </c>
      <c r="I63" s="12">
        <f>IF(I5&lt;=Assumptions!$B$76,Assumptions!$B$75,Assumptions!$B$77)</f>
        <v>40000</v>
      </c>
      <c r="J63" s="12">
        <f>IF(J5&lt;=Assumptions!$B$76,Assumptions!$B$75,Assumptions!$B$77)</f>
        <v>40000</v>
      </c>
      <c r="K63" s="12">
        <f>IF(K5&lt;=Assumptions!$B$76,Assumptions!$B$75,Assumptions!$B$77)</f>
        <v>40000</v>
      </c>
      <c r="L63" s="12">
        <f>IF(L5&lt;=Assumptions!$B$76,Assumptions!$B$75,Assumptions!$B$77)</f>
        <v>40000</v>
      </c>
      <c r="M63" s="12">
        <f>IF(M5&lt;=Assumptions!$B$76,Assumptions!$B$75,Assumptions!$B$77)</f>
        <v>20000</v>
      </c>
      <c r="N63" s="12">
        <f>IF(N5&lt;=Assumptions!$B$76,Assumptions!$B$75,Assumptions!$B$77)</f>
        <v>20000</v>
      </c>
      <c r="O63" s="12">
        <f>IF(O5&lt;=Assumptions!$B$76,Assumptions!$B$75,Assumptions!$B$77)</f>
        <v>20000</v>
      </c>
      <c r="P63" s="12">
        <f>IF(P5&lt;=Assumptions!$B$76,Assumptions!$B$75,Assumptions!$B$77)</f>
        <v>20000</v>
      </c>
      <c r="Q63" s="12">
        <f>IF(Q5&lt;=Assumptions!$B$76,Assumptions!$B$75,Assumptions!$B$77)</f>
        <v>20000</v>
      </c>
      <c r="R63" s="12">
        <f>IF(R5&lt;=Assumptions!$B$76,Assumptions!$B$75,Assumptions!$B$77)</f>
        <v>20000</v>
      </c>
      <c r="S63" s="12">
        <f>IF(S5&lt;=Assumptions!$B$76,Assumptions!$B$75,Assumptions!$B$77)</f>
        <v>20000</v>
      </c>
      <c r="T63" s="12">
        <f>IF(T5&lt;=Assumptions!$B$76,Assumptions!$B$75,Assumptions!$B$77)</f>
        <v>20000</v>
      </c>
      <c r="U63" s="12">
        <f>IF(U5&lt;=Assumptions!$B$76,Assumptions!$B$75,Assumptions!$B$77)</f>
        <v>20000</v>
      </c>
      <c r="V63" s="12">
        <f>IF(V5&lt;=Assumptions!$B$76,Assumptions!$B$75,Assumptions!$B$77)</f>
        <v>20000</v>
      </c>
      <c r="W63" s="12">
        <f>IF(W5&lt;=Assumptions!$B$76,Assumptions!$B$75,Assumptions!$B$77)</f>
        <v>20000</v>
      </c>
      <c r="X63" s="12">
        <f>IF(X5&lt;=Assumptions!$B$76,Assumptions!$B$75,Assumptions!$B$77)</f>
        <v>20000</v>
      </c>
      <c r="Y63" s="12">
        <f>IF(Y5&lt;=Assumptions!$B$76,Assumptions!$B$75,Assumptions!$B$77)</f>
        <v>20000</v>
      </c>
      <c r="Z63" s="12">
        <f>IF(Z5&lt;=Assumptions!$B$76,Assumptions!$B$75,Assumptions!$B$77)</f>
        <v>20000</v>
      </c>
      <c r="AA63" s="12">
        <f>IF(AA5&lt;=Assumptions!$B$76,Assumptions!$B$75,Assumptions!$B$77)</f>
        <v>20000</v>
      </c>
      <c r="AB63" s="12">
        <f>IF(AB5&lt;=Assumptions!$B$76,Assumptions!$B$75,Assumptions!$B$77)</f>
        <v>20000</v>
      </c>
      <c r="AC63" s="12">
        <f>IF(AC5&lt;=Assumptions!$B$76,Assumptions!$B$75,Assumptions!$B$77)</f>
        <v>20000</v>
      </c>
      <c r="AD63" s="12">
        <f>IF(AD5&lt;=Assumptions!$B$76,Assumptions!$B$75,Assumptions!$B$77)</f>
        <v>20000</v>
      </c>
      <c r="AE63" s="12">
        <f>IF(AE5&lt;=Assumptions!$B$76,Assumptions!$B$75,Assumptions!$B$77)</f>
        <v>20000</v>
      </c>
      <c r="AF63" s="12">
        <f>IF(AF5&lt;=Assumptions!$B$76,Assumptions!$B$75,Assumptions!$B$77)</f>
        <v>20000</v>
      </c>
      <c r="AG63" s="12">
        <f>IF(AG5&lt;=Assumptions!$B$76,Assumptions!$B$75,Assumptions!$B$77)</f>
        <v>20000</v>
      </c>
      <c r="AH63" s="12">
        <f>IF(AH5&lt;=Assumptions!$B$76,Assumptions!$B$75,Assumptions!$B$77)</f>
        <v>20000</v>
      </c>
      <c r="AI63" s="12">
        <f>IF(AI5&lt;=Assumptions!$B$76,Assumptions!$B$75,Assumptions!$B$77)</f>
        <v>20000</v>
      </c>
      <c r="AJ63" s="12">
        <f>IF(AJ5&lt;=Assumptions!$B$76,Assumptions!$B$75,Assumptions!$B$77)</f>
        <v>20000</v>
      </c>
      <c r="AK63" s="12">
        <f>IF(AK5&lt;=Assumptions!$B$76,Assumptions!$B$75,Assumptions!$B$77)</f>
        <v>20000</v>
      </c>
      <c r="AL63" s="12">
        <f>IF(AL5&lt;=Assumptions!$B$76,Assumptions!$B$75,Assumptions!$B$77)</f>
        <v>20000</v>
      </c>
      <c r="AM63" s="12">
        <f>IF(AM5&lt;=Assumptions!$B$76,Assumptions!$B$75,Assumptions!$B$77)</f>
        <v>20000</v>
      </c>
      <c r="AN63" s="12">
        <f>IF(AN5&lt;=Assumptions!$B$76,Assumptions!$B$75,Assumptions!$B$77)</f>
        <v>20000</v>
      </c>
      <c r="AO63" s="12">
        <f>IF(AO5&lt;=Assumptions!$B$76,Assumptions!$B$75,Assumptions!$B$77)</f>
        <v>20000</v>
      </c>
      <c r="AP63" s="12">
        <f>IF(AP5&lt;=Assumptions!$B$76,Assumptions!$B$75,Assumptions!$B$77)</f>
        <v>20000</v>
      </c>
    </row>
    <row r="64">
      <c r="A64" s="11" t="inlineStr">
        <is>
          <t>Creators and partnerships</t>
        </is>
      </c>
      <c r="B64" s="14" t="inlineStr">
        <is>
          <t>AED</t>
        </is>
      </c>
      <c r="C64" s="56">
        <f>SUM(G64:R64)</f>
        <v>240000</v>
      </c>
      <c r="D64" s="56">
        <f>SUM(S64:AD64)</f>
        <v>240000</v>
      </c>
      <c r="E64" s="56">
        <f>SUM(AE64:AP64)</f>
        <v>240000</v>
      </c>
      <c r="G64" s="12">
        <f>Assumptions!$B$78</f>
        <v>20000</v>
      </c>
      <c r="H64" s="12">
        <f>Assumptions!$B$78</f>
        <v>20000</v>
      </c>
      <c r="I64" s="12">
        <f>Assumptions!$B$78</f>
        <v>20000</v>
      </c>
      <c r="J64" s="12">
        <f>Assumptions!$B$78</f>
        <v>20000</v>
      </c>
      <c r="K64" s="12">
        <f>Assumptions!$B$78</f>
        <v>20000</v>
      </c>
      <c r="L64" s="12">
        <f>Assumptions!$B$78</f>
        <v>20000</v>
      </c>
      <c r="M64" s="12">
        <f>Assumptions!$B$78</f>
        <v>20000</v>
      </c>
      <c r="N64" s="12">
        <f>Assumptions!$B$78</f>
        <v>20000</v>
      </c>
      <c r="O64" s="12">
        <f>Assumptions!$B$78</f>
        <v>20000</v>
      </c>
      <c r="P64" s="12">
        <f>Assumptions!$B$78</f>
        <v>20000</v>
      </c>
      <c r="Q64" s="12">
        <f>Assumptions!$B$78</f>
        <v>20000</v>
      </c>
      <c r="R64" s="12">
        <f>Assumptions!$B$78</f>
        <v>20000</v>
      </c>
      <c r="S64" s="12">
        <f>Assumptions!$B$78</f>
        <v>20000</v>
      </c>
      <c r="T64" s="12">
        <f>Assumptions!$B$78</f>
        <v>20000</v>
      </c>
      <c r="U64" s="12">
        <f>Assumptions!$B$78</f>
        <v>20000</v>
      </c>
      <c r="V64" s="12">
        <f>Assumptions!$B$78</f>
        <v>20000</v>
      </c>
      <c r="W64" s="12">
        <f>Assumptions!$B$78</f>
        <v>20000</v>
      </c>
      <c r="X64" s="12">
        <f>Assumptions!$B$78</f>
        <v>20000</v>
      </c>
      <c r="Y64" s="12">
        <f>Assumptions!$B$78</f>
        <v>20000</v>
      </c>
      <c r="Z64" s="12">
        <f>Assumptions!$B$78</f>
        <v>20000</v>
      </c>
      <c r="AA64" s="12">
        <f>Assumptions!$B$78</f>
        <v>20000</v>
      </c>
      <c r="AB64" s="12">
        <f>Assumptions!$B$78</f>
        <v>20000</v>
      </c>
      <c r="AC64" s="12">
        <f>Assumptions!$B$78</f>
        <v>20000</v>
      </c>
      <c r="AD64" s="12">
        <f>Assumptions!$B$78</f>
        <v>20000</v>
      </c>
      <c r="AE64" s="12">
        <f>Assumptions!$B$78</f>
        <v>20000</v>
      </c>
      <c r="AF64" s="12">
        <f>Assumptions!$B$78</f>
        <v>20000</v>
      </c>
      <c r="AG64" s="12">
        <f>Assumptions!$B$78</f>
        <v>20000</v>
      </c>
      <c r="AH64" s="12">
        <f>Assumptions!$B$78</f>
        <v>20000</v>
      </c>
      <c r="AI64" s="12">
        <f>Assumptions!$B$78</f>
        <v>20000</v>
      </c>
      <c r="AJ64" s="12">
        <f>Assumptions!$B$78</f>
        <v>20000</v>
      </c>
      <c r="AK64" s="12">
        <f>Assumptions!$B$78</f>
        <v>20000</v>
      </c>
      <c r="AL64" s="12">
        <f>Assumptions!$B$78</f>
        <v>20000</v>
      </c>
      <c r="AM64" s="12">
        <f>Assumptions!$B$78</f>
        <v>20000</v>
      </c>
      <c r="AN64" s="12">
        <f>Assumptions!$B$78</f>
        <v>20000</v>
      </c>
      <c r="AO64" s="12">
        <f>Assumptions!$B$78</f>
        <v>20000</v>
      </c>
      <c r="AP64" s="12">
        <f>Assumptions!$B$78</f>
        <v>20000</v>
      </c>
    </row>
    <row r="65">
      <c r="A65" s="38" t="inlineStr">
        <is>
          <t>Marketing</t>
        </is>
      </c>
      <c r="B65" s="58" t="inlineStr">
        <is>
          <t>AED</t>
        </is>
      </c>
      <c r="C65" s="59">
        <f>SUM(G65:R65)</f>
        <v>2880000</v>
      </c>
      <c r="D65" s="59">
        <f>SUM(S65:AD65)</f>
        <v>3360000</v>
      </c>
      <c r="E65" s="59">
        <f>SUM(AE65:AP65)</f>
        <v>3960000</v>
      </c>
      <c r="F65" s="40" t="n"/>
      <c r="G65" s="51">
        <f>SUM(G61:G64)</f>
        <v>250000</v>
      </c>
      <c r="H65" s="51">
        <f>SUM(H61:H64)</f>
        <v>250000</v>
      </c>
      <c r="I65" s="51">
        <f>SUM(I61:I64)</f>
        <v>250000</v>
      </c>
      <c r="J65" s="51">
        <f>SUM(J61:J64)</f>
        <v>250000</v>
      </c>
      <c r="K65" s="51">
        <f>SUM(K61:K64)</f>
        <v>250000</v>
      </c>
      <c r="L65" s="51">
        <f>SUM(L61:L64)</f>
        <v>250000</v>
      </c>
      <c r="M65" s="51">
        <f>SUM(M61:M64)</f>
        <v>230000</v>
      </c>
      <c r="N65" s="51">
        <f>SUM(N61:N64)</f>
        <v>230000</v>
      </c>
      <c r="O65" s="51">
        <f>SUM(O61:O64)</f>
        <v>230000</v>
      </c>
      <c r="P65" s="51">
        <f>SUM(P61:P64)</f>
        <v>230000</v>
      </c>
      <c r="Q65" s="51">
        <f>SUM(Q61:Q64)</f>
        <v>230000</v>
      </c>
      <c r="R65" s="51">
        <f>SUM(R61:R64)</f>
        <v>230000</v>
      </c>
      <c r="S65" s="51">
        <f>SUM(S61:S64)</f>
        <v>280000</v>
      </c>
      <c r="T65" s="51">
        <f>SUM(T61:T64)</f>
        <v>280000</v>
      </c>
      <c r="U65" s="51">
        <f>SUM(U61:U64)</f>
        <v>280000</v>
      </c>
      <c r="V65" s="51">
        <f>SUM(V61:V64)</f>
        <v>280000</v>
      </c>
      <c r="W65" s="51">
        <f>SUM(W61:W64)</f>
        <v>280000</v>
      </c>
      <c r="X65" s="51">
        <f>SUM(X61:X64)</f>
        <v>280000</v>
      </c>
      <c r="Y65" s="51">
        <f>SUM(Y61:Y64)</f>
        <v>280000</v>
      </c>
      <c r="Z65" s="51">
        <f>SUM(Z61:Z64)</f>
        <v>280000</v>
      </c>
      <c r="AA65" s="51">
        <f>SUM(AA61:AA64)</f>
        <v>280000</v>
      </c>
      <c r="AB65" s="51">
        <f>SUM(AB61:AB64)</f>
        <v>280000</v>
      </c>
      <c r="AC65" s="51">
        <f>SUM(AC61:AC64)</f>
        <v>280000</v>
      </c>
      <c r="AD65" s="51">
        <f>SUM(AD61:AD64)</f>
        <v>280000</v>
      </c>
      <c r="AE65" s="51">
        <f>SUM(AE61:AE64)</f>
        <v>330000</v>
      </c>
      <c r="AF65" s="51">
        <f>SUM(AF61:AF64)</f>
        <v>330000</v>
      </c>
      <c r="AG65" s="51">
        <f>SUM(AG61:AG64)</f>
        <v>330000</v>
      </c>
      <c r="AH65" s="51">
        <f>SUM(AH61:AH64)</f>
        <v>330000</v>
      </c>
      <c r="AI65" s="51">
        <f>SUM(AI61:AI64)</f>
        <v>330000</v>
      </c>
      <c r="AJ65" s="51">
        <f>SUM(AJ61:AJ64)</f>
        <v>330000</v>
      </c>
      <c r="AK65" s="51">
        <f>SUM(AK61:AK64)</f>
        <v>330000</v>
      </c>
      <c r="AL65" s="51">
        <f>SUM(AL61:AL64)</f>
        <v>330000</v>
      </c>
      <c r="AM65" s="51">
        <f>SUM(AM61:AM64)</f>
        <v>330000</v>
      </c>
      <c r="AN65" s="51">
        <f>SUM(AN61:AN64)</f>
        <v>330000</v>
      </c>
      <c r="AO65" s="51">
        <f>SUM(AO61:AO64)</f>
        <v>330000</v>
      </c>
      <c r="AP65" s="51">
        <f>SUM(AP61:AP64)</f>
        <v>330000</v>
      </c>
    </row>
    <row r="66">
      <c r="A66" s="11" t="inlineStr">
        <is>
          <t>Desk seats staffed (0 = stage 1, on-call desk)</t>
        </is>
      </c>
      <c r="B66" s="14" t="inlineStr">
        <is>
          <t>seats</t>
        </is>
      </c>
      <c r="C66" s="56">
        <f>R66</f>
        <v>0</v>
      </c>
      <c r="D66" s="56">
        <f>AD66</f>
        <v>0</v>
      </c>
      <c r="E66" s="56">
        <f>AP66</f>
        <v>0</v>
      </c>
      <c r="G66" s="12">
        <f>IF(G27&lt;Assumptions!$B$69,0,1+INT((G27-Assumptions!$B$69)/Assumptions!$B$71))</f>
        <v>0</v>
      </c>
      <c r="H66" s="12">
        <f>IF(H27&lt;Assumptions!$B$69,0,1+INT((H27-Assumptions!$B$69)/Assumptions!$B$71))</f>
        <v>0</v>
      </c>
      <c r="I66" s="12">
        <f>IF(I27&lt;Assumptions!$B$69,0,1+INT((I27-Assumptions!$B$69)/Assumptions!$B$71))</f>
        <v>0</v>
      </c>
      <c r="J66" s="12">
        <f>IF(J27&lt;Assumptions!$B$69,0,1+INT((J27-Assumptions!$B$69)/Assumptions!$B$71))</f>
        <v>0</v>
      </c>
      <c r="K66" s="12">
        <f>IF(K27&lt;Assumptions!$B$69,0,1+INT((K27-Assumptions!$B$69)/Assumptions!$B$71))</f>
        <v>0</v>
      </c>
      <c r="L66" s="12">
        <f>IF(L27&lt;Assumptions!$B$69,0,1+INT((L27-Assumptions!$B$69)/Assumptions!$B$71))</f>
        <v>0</v>
      </c>
      <c r="M66" s="12">
        <f>IF(M27&lt;Assumptions!$B$69,0,1+INT((M27-Assumptions!$B$69)/Assumptions!$B$71))</f>
        <v>0</v>
      </c>
      <c r="N66" s="12">
        <f>IF(N27&lt;Assumptions!$B$69,0,1+INT((N27-Assumptions!$B$69)/Assumptions!$B$71))</f>
        <v>0</v>
      </c>
      <c r="O66" s="12">
        <f>IF(O27&lt;Assumptions!$B$69,0,1+INT((O27-Assumptions!$B$69)/Assumptions!$B$71))</f>
        <v>0</v>
      </c>
      <c r="P66" s="12">
        <f>IF(P27&lt;Assumptions!$B$69,0,1+INT((P27-Assumptions!$B$69)/Assumptions!$B$71))</f>
        <v>0</v>
      </c>
      <c r="Q66" s="12">
        <f>IF(Q27&lt;Assumptions!$B$69,0,1+INT((Q27-Assumptions!$B$69)/Assumptions!$B$71))</f>
        <v>0</v>
      </c>
      <c r="R66" s="12">
        <f>IF(R27&lt;Assumptions!$B$69,0,1+INT((R27-Assumptions!$B$69)/Assumptions!$B$71))</f>
        <v>0</v>
      </c>
      <c r="S66" s="12">
        <f>IF(S27&lt;Assumptions!$B$69,0,1+INT((S27-Assumptions!$B$69)/Assumptions!$B$71))</f>
        <v>0</v>
      </c>
      <c r="T66" s="12">
        <f>IF(T27&lt;Assumptions!$B$69,0,1+INT((T27-Assumptions!$B$69)/Assumptions!$B$71))</f>
        <v>0</v>
      </c>
      <c r="U66" s="12">
        <f>IF(U27&lt;Assumptions!$B$69,0,1+INT((U27-Assumptions!$B$69)/Assumptions!$B$71))</f>
        <v>0</v>
      </c>
      <c r="V66" s="12">
        <f>IF(V27&lt;Assumptions!$B$69,0,1+INT((V27-Assumptions!$B$69)/Assumptions!$B$71))</f>
        <v>0</v>
      </c>
      <c r="W66" s="12">
        <f>IF(W27&lt;Assumptions!$B$69,0,1+INT((W27-Assumptions!$B$69)/Assumptions!$B$71))</f>
        <v>0</v>
      </c>
      <c r="X66" s="12">
        <f>IF(X27&lt;Assumptions!$B$69,0,1+INT((X27-Assumptions!$B$69)/Assumptions!$B$71))</f>
        <v>0</v>
      </c>
      <c r="Y66" s="12">
        <f>IF(Y27&lt;Assumptions!$B$69,0,1+INT((Y27-Assumptions!$B$69)/Assumptions!$B$71))</f>
        <v>0</v>
      </c>
      <c r="Z66" s="12">
        <f>IF(Z27&lt;Assumptions!$B$69,0,1+INT((Z27-Assumptions!$B$69)/Assumptions!$B$71))</f>
        <v>0</v>
      </c>
      <c r="AA66" s="12">
        <f>IF(AA27&lt;Assumptions!$B$69,0,1+INT((AA27-Assumptions!$B$69)/Assumptions!$B$71))</f>
        <v>0</v>
      </c>
      <c r="AB66" s="12">
        <f>IF(AB27&lt;Assumptions!$B$69,0,1+INT((AB27-Assumptions!$B$69)/Assumptions!$B$71))</f>
        <v>0</v>
      </c>
      <c r="AC66" s="12">
        <f>IF(AC27&lt;Assumptions!$B$69,0,1+INT((AC27-Assumptions!$B$69)/Assumptions!$B$71))</f>
        <v>0</v>
      </c>
      <c r="AD66" s="12">
        <f>IF(AD27&lt;Assumptions!$B$69,0,1+INT((AD27-Assumptions!$B$69)/Assumptions!$B$71))</f>
        <v>0</v>
      </c>
      <c r="AE66" s="12">
        <f>IF(AE27&lt;Assumptions!$B$69,0,1+INT((AE27-Assumptions!$B$69)/Assumptions!$B$71))</f>
        <v>0</v>
      </c>
      <c r="AF66" s="12">
        <f>IF(AF27&lt;Assumptions!$B$69,0,1+INT((AF27-Assumptions!$B$69)/Assumptions!$B$71))</f>
        <v>0</v>
      </c>
      <c r="AG66" s="12">
        <f>IF(AG27&lt;Assumptions!$B$69,0,1+INT((AG27-Assumptions!$B$69)/Assumptions!$B$71))</f>
        <v>0</v>
      </c>
      <c r="AH66" s="12">
        <f>IF(AH27&lt;Assumptions!$B$69,0,1+INT((AH27-Assumptions!$B$69)/Assumptions!$B$71))</f>
        <v>0</v>
      </c>
      <c r="AI66" s="12">
        <f>IF(AI27&lt;Assumptions!$B$69,0,1+INT((AI27-Assumptions!$B$69)/Assumptions!$B$71))</f>
        <v>0</v>
      </c>
      <c r="AJ66" s="12">
        <f>IF(AJ27&lt;Assumptions!$B$69,0,1+INT((AJ27-Assumptions!$B$69)/Assumptions!$B$71))</f>
        <v>0</v>
      </c>
      <c r="AK66" s="12">
        <f>IF(AK27&lt;Assumptions!$B$69,0,1+INT((AK27-Assumptions!$B$69)/Assumptions!$B$71))</f>
        <v>0</v>
      </c>
      <c r="AL66" s="12">
        <f>IF(AL27&lt;Assumptions!$B$69,0,1+INT((AL27-Assumptions!$B$69)/Assumptions!$B$71))</f>
        <v>0</v>
      </c>
      <c r="AM66" s="12">
        <f>IF(AM27&lt;Assumptions!$B$69,0,1+INT((AM27-Assumptions!$B$69)/Assumptions!$B$71))</f>
        <v>0</v>
      </c>
      <c r="AN66" s="12">
        <f>IF(AN27&lt;Assumptions!$B$69,0,1+INT((AN27-Assumptions!$B$69)/Assumptions!$B$71))</f>
        <v>0</v>
      </c>
      <c r="AO66" s="12">
        <f>IF(AO27&lt;Assumptions!$B$69,0,1+INT((AO27-Assumptions!$B$69)/Assumptions!$B$71))</f>
        <v>0</v>
      </c>
      <c r="AP66" s="12">
        <f>IF(AP27&lt;Assumptions!$B$69,0,1+INT((AP27-Assumptions!$B$69)/Assumptions!$B$71))</f>
        <v>0</v>
      </c>
    </row>
    <row r="67">
      <c r="A67" s="38" t="inlineStr">
        <is>
          <t>Operations: 24/7 desk</t>
        </is>
      </c>
      <c r="B67" s="58" t="inlineStr">
        <is>
          <t>AED</t>
        </is>
      </c>
      <c r="C67" s="59">
        <f>SUM(G67:R67)</f>
        <v>180000</v>
      </c>
      <c r="D67" s="59">
        <f>SUM(S67:AD67)</f>
        <v>180000</v>
      </c>
      <c r="E67" s="59">
        <f>SUM(AE67:AP67)</f>
        <v>180000</v>
      </c>
      <c r="F67" s="40" t="n"/>
      <c r="G67" s="51">
        <f>IF(G66=0,Assumptions!$B$68,G66*Assumptions!$B$70)</f>
        <v>15000</v>
      </c>
      <c r="H67" s="51">
        <f>IF(H66=0,Assumptions!$B$68,H66*Assumptions!$B$70)</f>
        <v>15000</v>
      </c>
      <c r="I67" s="51">
        <f>IF(I66=0,Assumptions!$B$68,I66*Assumptions!$B$70)</f>
        <v>15000</v>
      </c>
      <c r="J67" s="51">
        <f>IF(J66=0,Assumptions!$B$68,J66*Assumptions!$B$70)</f>
        <v>15000</v>
      </c>
      <c r="K67" s="51">
        <f>IF(K66=0,Assumptions!$B$68,K66*Assumptions!$B$70)</f>
        <v>15000</v>
      </c>
      <c r="L67" s="51">
        <f>IF(L66=0,Assumptions!$B$68,L66*Assumptions!$B$70)</f>
        <v>15000</v>
      </c>
      <c r="M67" s="51">
        <f>IF(M66=0,Assumptions!$B$68,M66*Assumptions!$B$70)</f>
        <v>15000</v>
      </c>
      <c r="N67" s="51">
        <f>IF(N66=0,Assumptions!$B$68,N66*Assumptions!$B$70)</f>
        <v>15000</v>
      </c>
      <c r="O67" s="51">
        <f>IF(O66=0,Assumptions!$B$68,O66*Assumptions!$B$70)</f>
        <v>15000</v>
      </c>
      <c r="P67" s="51">
        <f>IF(P66=0,Assumptions!$B$68,P66*Assumptions!$B$70)</f>
        <v>15000</v>
      </c>
      <c r="Q67" s="51">
        <f>IF(Q66=0,Assumptions!$B$68,Q66*Assumptions!$B$70)</f>
        <v>15000</v>
      </c>
      <c r="R67" s="51">
        <f>IF(R66=0,Assumptions!$B$68,R66*Assumptions!$B$70)</f>
        <v>15000</v>
      </c>
      <c r="S67" s="51">
        <f>IF(S66=0,Assumptions!$B$68,S66*Assumptions!$B$70)</f>
        <v>15000</v>
      </c>
      <c r="T67" s="51">
        <f>IF(T66=0,Assumptions!$B$68,T66*Assumptions!$B$70)</f>
        <v>15000</v>
      </c>
      <c r="U67" s="51">
        <f>IF(U66=0,Assumptions!$B$68,U66*Assumptions!$B$70)</f>
        <v>15000</v>
      </c>
      <c r="V67" s="51">
        <f>IF(V66=0,Assumptions!$B$68,V66*Assumptions!$B$70)</f>
        <v>15000</v>
      </c>
      <c r="W67" s="51">
        <f>IF(W66=0,Assumptions!$B$68,W66*Assumptions!$B$70)</f>
        <v>15000</v>
      </c>
      <c r="X67" s="51">
        <f>IF(X66=0,Assumptions!$B$68,X66*Assumptions!$B$70)</f>
        <v>15000</v>
      </c>
      <c r="Y67" s="51">
        <f>IF(Y66=0,Assumptions!$B$68,Y66*Assumptions!$B$70)</f>
        <v>15000</v>
      </c>
      <c r="Z67" s="51">
        <f>IF(Z66=0,Assumptions!$B$68,Z66*Assumptions!$B$70)</f>
        <v>15000</v>
      </c>
      <c r="AA67" s="51">
        <f>IF(AA66=0,Assumptions!$B$68,AA66*Assumptions!$B$70)</f>
        <v>15000</v>
      </c>
      <c r="AB67" s="51">
        <f>IF(AB66=0,Assumptions!$B$68,AB66*Assumptions!$B$70)</f>
        <v>15000</v>
      </c>
      <c r="AC67" s="51">
        <f>IF(AC66=0,Assumptions!$B$68,AC66*Assumptions!$B$70)</f>
        <v>15000</v>
      </c>
      <c r="AD67" s="51">
        <f>IF(AD66=0,Assumptions!$B$68,AD66*Assumptions!$B$70)</f>
        <v>15000</v>
      </c>
      <c r="AE67" s="51">
        <f>IF(AE66=0,Assumptions!$B$68,AE66*Assumptions!$B$70)</f>
        <v>15000</v>
      </c>
      <c r="AF67" s="51">
        <f>IF(AF66=0,Assumptions!$B$68,AF66*Assumptions!$B$70)</f>
        <v>15000</v>
      </c>
      <c r="AG67" s="51">
        <f>IF(AG66=0,Assumptions!$B$68,AG66*Assumptions!$B$70)</f>
        <v>15000</v>
      </c>
      <c r="AH67" s="51">
        <f>IF(AH66=0,Assumptions!$B$68,AH66*Assumptions!$B$70)</f>
        <v>15000</v>
      </c>
      <c r="AI67" s="51">
        <f>IF(AI66=0,Assumptions!$B$68,AI66*Assumptions!$B$70)</f>
        <v>15000</v>
      </c>
      <c r="AJ67" s="51">
        <f>IF(AJ66=0,Assumptions!$B$68,AJ66*Assumptions!$B$70)</f>
        <v>15000</v>
      </c>
      <c r="AK67" s="51">
        <f>IF(AK66=0,Assumptions!$B$68,AK66*Assumptions!$B$70)</f>
        <v>15000</v>
      </c>
      <c r="AL67" s="51">
        <f>IF(AL66=0,Assumptions!$B$68,AL66*Assumptions!$B$70)</f>
        <v>15000</v>
      </c>
      <c r="AM67" s="51">
        <f>IF(AM66=0,Assumptions!$B$68,AM66*Assumptions!$B$70)</f>
        <v>15000</v>
      </c>
      <c r="AN67" s="51">
        <f>IF(AN66=0,Assumptions!$B$68,AN66*Assumptions!$B$70)</f>
        <v>15000</v>
      </c>
      <c r="AO67" s="51">
        <f>IF(AO66=0,Assumptions!$B$68,AO66*Assumptions!$B$70)</f>
        <v>15000</v>
      </c>
      <c r="AP67" s="51">
        <f>IF(AP66=0,Assumptions!$B$68,AP66*Assumptions!$B$70)</f>
        <v>15000</v>
      </c>
    </row>
    <row r="68">
      <c r="A68" s="11" t="inlineStr">
        <is>
          <t>Delivery team</t>
        </is>
      </c>
      <c r="B68" s="14" t="inlineStr">
        <is>
          <t>AED</t>
        </is>
      </c>
      <c r="C68" s="56">
        <f>SUM(G68:R68)</f>
        <v>1200000</v>
      </c>
      <c r="D68" s="56">
        <f>SUM(S68:AD68)</f>
        <v>1200000</v>
      </c>
      <c r="E68" s="56">
        <f>SUM(AE68:AP68)</f>
        <v>1200000</v>
      </c>
      <c r="G68" s="12">
        <f>Assumptions!$B$63</f>
        <v>100000</v>
      </c>
      <c r="H68" s="12">
        <f>Assumptions!$B$63</f>
        <v>100000</v>
      </c>
      <c r="I68" s="12">
        <f>Assumptions!$B$63</f>
        <v>100000</v>
      </c>
      <c r="J68" s="12">
        <f>Assumptions!$B$63</f>
        <v>100000</v>
      </c>
      <c r="K68" s="12">
        <f>Assumptions!$B$63</f>
        <v>100000</v>
      </c>
      <c r="L68" s="12">
        <f>Assumptions!$B$63</f>
        <v>100000</v>
      </c>
      <c r="M68" s="12">
        <f>Assumptions!$B$63</f>
        <v>100000</v>
      </c>
      <c r="N68" s="12">
        <f>Assumptions!$B$63</f>
        <v>100000</v>
      </c>
      <c r="O68" s="12">
        <f>Assumptions!$B$63</f>
        <v>100000</v>
      </c>
      <c r="P68" s="12">
        <f>Assumptions!$B$63</f>
        <v>100000</v>
      </c>
      <c r="Q68" s="12">
        <f>Assumptions!$B$63</f>
        <v>100000</v>
      </c>
      <c r="R68" s="12">
        <f>Assumptions!$B$63</f>
        <v>100000</v>
      </c>
      <c r="S68" s="12">
        <f>Assumptions!$B$63</f>
        <v>100000</v>
      </c>
      <c r="T68" s="12">
        <f>Assumptions!$B$63</f>
        <v>100000</v>
      </c>
      <c r="U68" s="12">
        <f>Assumptions!$B$63</f>
        <v>100000</v>
      </c>
      <c r="V68" s="12">
        <f>Assumptions!$B$63</f>
        <v>100000</v>
      </c>
      <c r="W68" s="12">
        <f>Assumptions!$B$63</f>
        <v>100000</v>
      </c>
      <c r="X68" s="12">
        <f>Assumptions!$B$63</f>
        <v>100000</v>
      </c>
      <c r="Y68" s="12">
        <f>Assumptions!$B$63</f>
        <v>100000</v>
      </c>
      <c r="Z68" s="12">
        <f>Assumptions!$B$63</f>
        <v>100000</v>
      </c>
      <c r="AA68" s="12">
        <f>Assumptions!$B$63</f>
        <v>100000</v>
      </c>
      <c r="AB68" s="12">
        <f>Assumptions!$B$63</f>
        <v>100000</v>
      </c>
      <c r="AC68" s="12">
        <f>Assumptions!$B$63</f>
        <v>100000</v>
      </c>
      <c r="AD68" s="12">
        <f>Assumptions!$B$63</f>
        <v>100000</v>
      </c>
      <c r="AE68" s="12">
        <f>Assumptions!$B$63</f>
        <v>100000</v>
      </c>
      <c r="AF68" s="12">
        <f>Assumptions!$B$63</f>
        <v>100000</v>
      </c>
      <c r="AG68" s="12">
        <f>Assumptions!$B$63</f>
        <v>100000</v>
      </c>
      <c r="AH68" s="12">
        <f>Assumptions!$B$63</f>
        <v>100000</v>
      </c>
      <c r="AI68" s="12">
        <f>Assumptions!$B$63</f>
        <v>100000</v>
      </c>
      <c r="AJ68" s="12">
        <f>Assumptions!$B$63</f>
        <v>100000</v>
      </c>
      <c r="AK68" s="12">
        <f>Assumptions!$B$63</f>
        <v>100000</v>
      </c>
      <c r="AL68" s="12">
        <f>Assumptions!$B$63</f>
        <v>100000</v>
      </c>
      <c r="AM68" s="12">
        <f>Assumptions!$B$63</f>
        <v>100000</v>
      </c>
      <c r="AN68" s="12">
        <f>Assumptions!$B$63</f>
        <v>100000</v>
      </c>
      <c r="AO68" s="12">
        <f>Assumptions!$B$63</f>
        <v>100000</v>
      </c>
      <c r="AP68" s="12">
        <f>Assumptions!$B$63</f>
        <v>100000</v>
      </c>
    </row>
    <row r="69">
      <c r="A69" s="11" t="inlineStr">
        <is>
          <t>Servers, cloud, monitoring and licences</t>
        </is>
      </c>
      <c r="B69" s="14" t="inlineStr">
        <is>
          <t>AED</t>
        </is>
      </c>
      <c r="C69" s="56">
        <f>SUM(G69:R69)</f>
        <v>300000</v>
      </c>
      <c r="D69" s="56">
        <f>SUM(S69:AD69)</f>
        <v>300000</v>
      </c>
      <c r="E69" s="56">
        <f>SUM(AE69:AP69)</f>
        <v>300000</v>
      </c>
      <c r="G69" s="12">
        <f>Assumptions!$B$64</f>
        <v>25000</v>
      </c>
      <c r="H69" s="12">
        <f>Assumptions!$B$64</f>
        <v>25000</v>
      </c>
      <c r="I69" s="12">
        <f>Assumptions!$B$64</f>
        <v>25000</v>
      </c>
      <c r="J69" s="12">
        <f>Assumptions!$B$64</f>
        <v>25000</v>
      </c>
      <c r="K69" s="12">
        <f>Assumptions!$B$64</f>
        <v>25000</v>
      </c>
      <c r="L69" s="12">
        <f>Assumptions!$B$64</f>
        <v>25000</v>
      </c>
      <c r="M69" s="12">
        <f>Assumptions!$B$64</f>
        <v>25000</v>
      </c>
      <c r="N69" s="12">
        <f>Assumptions!$B$64</f>
        <v>25000</v>
      </c>
      <c r="O69" s="12">
        <f>Assumptions!$B$64</f>
        <v>25000</v>
      </c>
      <c r="P69" s="12">
        <f>Assumptions!$B$64</f>
        <v>25000</v>
      </c>
      <c r="Q69" s="12">
        <f>Assumptions!$B$64</f>
        <v>25000</v>
      </c>
      <c r="R69" s="12">
        <f>Assumptions!$B$64</f>
        <v>25000</v>
      </c>
      <c r="S69" s="12">
        <f>Assumptions!$B$64</f>
        <v>25000</v>
      </c>
      <c r="T69" s="12">
        <f>Assumptions!$B$64</f>
        <v>25000</v>
      </c>
      <c r="U69" s="12">
        <f>Assumptions!$B$64</f>
        <v>25000</v>
      </c>
      <c r="V69" s="12">
        <f>Assumptions!$B$64</f>
        <v>25000</v>
      </c>
      <c r="W69" s="12">
        <f>Assumptions!$B$64</f>
        <v>25000</v>
      </c>
      <c r="X69" s="12">
        <f>Assumptions!$B$64</f>
        <v>25000</v>
      </c>
      <c r="Y69" s="12">
        <f>Assumptions!$B$64</f>
        <v>25000</v>
      </c>
      <c r="Z69" s="12">
        <f>Assumptions!$B$64</f>
        <v>25000</v>
      </c>
      <c r="AA69" s="12">
        <f>Assumptions!$B$64</f>
        <v>25000</v>
      </c>
      <c r="AB69" s="12">
        <f>Assumptions!$B$64</f>
        <v>25000</v>
      </c>
      <c r="AC69" s="12">
        <f>Assumptions!$B$64</f>
        <v>25000</v>
      </c>
      <c r="AD69" s="12">
        <f>Assumptions!$B$64</f>
        <v>25000</v>
      </c>
      <c r="AE69" s="12">
        <f>Assumptions!$B$64</f>
        <v>25000</v>
      </c>
      <c r="AF69" s="12">
        <f>Assumptions!$B$64</f>
        <v>25000</v>
      </c>
      <c r="AG69" s="12">
        <f>Assumptions!$B$64</f>
        <v>25000</v>
      </c>
      <c r="AH69" s="12">
        <f>Assumptions!$B$64</f>
        <v>25000</v>
      </c>
      <c r="AI69" s="12">
        <f>Assumptions!$B$64</f>
        <v>25000</v>
      </c>
      <c r="AJ69" s="12">
        <f>Assumptions!$B$64</f>
        <v>25000</v>
      </c>
      <c r="AK69" s="12">
        <f>Assumptions!$B$64</f>
        <v>25000</v>
      </c>
      <c r="AL69" s="12">
        <f>Assumptions!$B$64</f>
        <v>25000</v>
      </c>
      <c r="AM69" s="12">
        <f>Assumptions!$B$64</f>
        <v>25000</v>
      </c>
      <c r="AN69" s="12">
        <f>Assumptions!$B$64</f>
        <v>25000</v>
      </c>
      <c r="AO69" s="12">
        <f>Assumptions!$B$64</f>
        <v>25000</v>
      </c>
      <c r="AP69" s="12">
        <f>Assumptions!$B$64</f>
        <v>25000</v>
      </c>
    </row>
    <row r="70">
      <c r="A70" s="11" t="inlineStr">
        <is>
          <t>Equipment</t>
        </is>
      </c>
      <c r="B70" s="14" t="inlineStr">
        <is>
          <t>AED</t>
        </is>
      </c>
      <c r="C70" s="56">
        <f>SUM(G70:R70)</f>
        <v>100000</v>
      </c>
      <c r="D70" s="56">
        <f>SUM(S70:AD70)</f>
        <v>0</v>
      </c>
      <c r="E70" s="56">
        <f>SUM(AE70:AP70)</f>
        <v>0</v>
      </c>
      <c r="G70" s="12">
        <f>IF(G5=1,Assumptions!$B$65,0)</f>
        <v>100000</v>
      </c>
      <c r="H70" s="12">
        <f>IF(H5=1,Assumptions!$B$65,0)</f>
        <v>0</v>
      </c>
      <c r="I70" s="12">
        <f>IF(I5=1,Assumptions!$B$65,0)</f>
        <v>0</v>
      </c>
      <c r="J70" s="12">
        <f>IF(J5=1,Assumptions!$B$65,0)</f>
        <v>0</v>
      </c>
      <c r="K70" s="12">
        <f>IF(K5=1,Assumptions!$B$65,0)</f>
        <v>0</v>
      </c>
      <c r="L70" s="12">
        <f>IF(L5=1,Assumptions!$B$65,0)</f>
        <v>0</v>
      </c>
      <c r="M70" s="12">
        <f>IF(M5=1,Assumptions!$B$65,0)</f>
        <v>0</v>
      </c>
      <c r="N70" s="12">
        <f>IF(N5=1,Assumptions!$B$65,0)</f>
        <v>0</v>
      </c>
      <c r="O70" s="12">
        <f>IF(O5=1,Assumptions!$B$65,0)</f>
        <v>0</v>
      </c>
      <c r="P70" s="12">
        <f>IF(P5=1,Assumptions!$B$65,0)</f>
        <v>0</v>
      </c>
      <c r="Q70" s="12">
        <f>IF(Q5=1,Assumptions!$B$65,0)</f>
        <v>0</v>
      </c>
      <c r="R70" s="12">
        <f>IF(R5=1,Assumptions!$B$65,0)</f>
        <v>0</v>
      </c>
      <c r="S70" s="12">
        <f>IF(S5=1,Assumptions!$B$65,0)</f>
        <v>0</v>
      </c>
      <c r="T70" s="12">
        <f>IF(T5=1,Assumptions!$B$65,0)</f>
        <v>0</v>
      </c>
      <c r="U70" s="12">
        <f>IF(U5=1,Assumptions!$B$65,0)</f>
        <v>0</v>
      </c>
      <c r="V70" s="12">
        <f>IF(V5=1,Assumptions!$B$65,0)</f>
        <v>0</v>
      </c>
      <c r="W70" s="12">
        <f>IF(W5=1,Assumptions!$B$65,0)</f>
        <v>0</v>
      </c>
      <c r="X70" s="12">
        <f>IF(X5=1,Assumptions!$B$65,0)</f>
        <v>0</v>
      </c>
      <c r="Y70" s="12">
        <f>IF(Y5=1,Assumptions!$B$65,0)</f>
        <v>0</v>
      </c>
      <c r="Z70" s="12">
        <f>IF(Z5=1,Assumptions!$B$65,0)</f>
        <v>0</v>
      </c>
      <c r="AA70" s="12">
        <f>IF(AA5=1,Assumptions!$B$65,0)</f>
        <v>0</v>
      </c>
      <c r="AB70" s="12">
        <f>IF(AB5=1,Assumptions!$B$65,0)</f>
        <v>0</v>
      </c>
      <c r="AC70" s="12">
        <f>IF(AC5=1,Assumptions!$B$65,0)</f>
        <v>0</v>
      </c>
      <c r="AD70" s="12">
        <f>IF(AD5=1,Assumptions!$B$65,0)</f>
        <v>0</v>
      </c>
      <c r="AE70" s="12">
        <f>IF(AE5=1,Assumptions!$B$65,0)</f>
        <v>0</v>
      </c>
      <c r="AF70" s="12">
        <f>IF(AF5=1,Assumptions!$B$65,0)</f>
        <v>0</v>
      </c>
      <c r="AG70" s="12">
        <f>IF(AG5=1,Assumptions!$B$65,0)</f>
        <v>0</v>
      </c>
      <c r="AH70" s="12">
        <f>IF(AH5=1,Assumptions!$B$65,0)</f>
        <v>0</v>
      </c>
      <c r="AI70" s="12">
        <f>IF(AI5=1,Assumptions!$B$65,0)</f>
        <v>0</v>
      </c>
      <c r="AJ70" s="12">
        <f>IF(AJ5=1,Assumptions!$B$65,0)</f>
        <v>0</v>
      </c>
      <c r="AK70" s="12">
        <f>IF(AK5=1,Assumptions!$B$65,0)</f>
        <v>0</v>
      </c>
      <c r="AL70" s="12">
        <f>IF(AL5=1,Assumptions!$B$65,0)</f>
        <v>0</v>
      </c>
      <c r="AM70" s="12">
        <f>IF(AM5=1,Assumptions!$B$65,0)</f>
        <v>0</v>
      </c>
      <c r="AN70" s="12">
        <f>IF(AN5=1,Assumptions!$B$65,0)</f>
        <v>0</v>
      </c>
      <c r="AO70" s="12">
        <f>IF(AO5=1,Assumptions!$B$65,0)</f>
        <v>0</v>
      </c>
      <c r="AP70" s="12">
        <f>IF(AP5=1,Assumptions!$B$65,0)</f>
        <v>0</v>
      </c>
    </row>
    <row r="71">
      <c r="A71" s="38" t="inlineStr">
        <is>
          <t>Technology</t>
        </is>
      </c>
      <c r="B71" s="58" t="inlineStr">
        <is>
          <t>AED</t>
        </is>
      </c>
      <c r="C71" s="59">
        <f>SUM(G71:R71)</f>
        <v>1600000</v>
      </c>
      <c r="D71" s="59">
        <f>SUM(S71:AD71)</f>
        <v>1500000</v>
      </c>
      <c r="E71" s="59">
        <f>SUM(AE71:AP71)</f>
        <v>1500000</v>
      </c>
      <c r="F71" s="40" t="n"/>
      <c r="G71" s="51">
        <f>SUM(G68:G70)</f>
        <v>225000</v>
      </c>
      <c r="H71" s="51">
        <f>SUM(H68:H70)</f>
        <v>125000</v>
      </c>
      <c r="I71" s="51">
        <f>SUM(I68:I70)</f>
        <v>125000</v>
      </c>
      <c r="J71" s="51">
        <f>SUM(J68:J70)</f>
        <v>125000</v>
      </c>
      <c r="K71" s="51">
        <f>SUM(K68:K70)</f>
        <v>125000</v>
      </c>
      <c r="L71" s="51">
        <f>SUM(L68:L70)</f>
        <v>125000</v>
      </c>
      <c r="M71" s="51">
        <f>SUM(M68:M70)</f>
        <v>125000</v>
      </c>
      <c r="N71" s="51">
        <f>SUM(N68:N70)</f>
        <v>125000</v>
      </c>
      <c r="O71" s="51">
        <f>SUM(O68:O70)</f>
        <v>125000</v>
      </c>
      <c r="P71" s="51">
        <f>SUM(P68:P70)</f>
        <v>125000</v>
      </c>
      <c r="Q71" s="51">
        <f>SUM(Q68:Q70)</f>
        <v>125000</v>
      </c>
      <c r="R71" s="51">
        <f>SUM(R68:R70)</f>
        <v>125000</v>
      </c>
      <c r="S71" s="51">
        <f>SUM(S68:S70)</f>
        <v>125000</v>
      </c>
      <c r="T71" s="51">
        <f>SUM(T68:T70)</f>
        <v>125000</v>
      </c>
      <c r="U71" s="51">
        <f>SUM(U68:U70)</f>
        <v>125000</v>
      </c>
      <c r="V71" s="51">
        <f>SUM(V68:V70)</f>
        <v>125000</v>
      </c>
      <c r="W71" s="51">
        <f>SUM(W68:W70)</f>
        <v>125000</v>
      </c>
      <c r="X71" s="51">
        <f>SUM(X68:X70)</f>
        <v>125000</v>
      </c>
      <c r="Y71" s="51">
        <f>SUM(Y68:Y70)</f>
        <v>125000</v>
      </c>
      <c r="Z71" s="51">
        <f>SUM(Z68:Z70)</f>
        <v>125000</v>
      </c>
      <c r="AA71" s="51">
        <f>SUM(AA68:AA70)</f>
        <v>125000</v>
      </c>
      <c r="AB71" s="51">
        <f>SUM(AB68:AB70)</f>
        <v>125000</v>
      </c>
      <c r="AC71" s="51">
        <f>SUM(AC68:AC70)</f>
        <v>125000</v>
      </c>
      <c r="AD71" s="51">
        <f>SUM(AD68:AD70)</f>
        <v>125000</v>
      </c>
      <c r="AE71" s="51">
        <f>SUM(AE68:AE70)</f>
        <v>125000</v>
      </c>
      <c r="AF71" s="51">
        <f>SUM(AF68:AF70)</f>
        <v>125000</v>
      </c>
      <c r="AG71" s="51">
        <f>SUM(AG68:AG70)</f>
        <v>125000</v>
      </c>
      <c r="AH71" s="51">
        <f>SUM(AH68:AH70)</f>
        <v>125000</v>
      </c>
      <c r="AI71" s="51">
        <f>SUM(AI68:AI70)</f>
        <v>125000</v>
      </c>
      <c r="AJ71" s="51">
        <f>SUM(AJ68:AJ70)</f>
        <v>125000</v>
      </c>
      <c r="AK71" s="51">
        <f>SUM(AK68:AK70)</f>
        <v>125000</v>
      </c>
      <c r="AL71" s="51">
        <f>SUM(AL68:AL70)</f>
        <v>125000</v>
      </c>
      <c r="AM71" s="51">
        <f>SUM(AM68:AM70)</f>
        <v>125000</v>
      </c>
      <c r="AN71" s="51">
        <f>SUM(AN68:AN70)</f>
        <v>125000</v>
      </c>
      <c r="AO71" s="51">
        <f>SUM(AO68:AO70)</f>
        <v>125000</v>
      </c>
      <c r="AP71" s="51">
        <f>SUM(AP68:AP70)</f>
        <v>125000</v>
      </c>
    </row>
    <row r="72">
      <c r="A72" s="11" t="inlineStr">
        <is>
          <t>Personnel (accounts, support, B2B sales)</t>
        </is>
      </c>
      <c r="B72" s="14" t="inlineStr">
        <is>
          <t>AED</t>
        </is>
      </c>
      <c r="C72" s="56">
        <f>SUM(G72:R72)</f>
        <v>600000</v>
      </c>
      <c r="D72" s="56">
        <f>SUM(S72:AD72)</f>
        <v>600000</v>
      </c>
      <c r="E72" s="56">
        <f>SUM(AE72:AP72)</f>
        <v>600000</v>
      </c>
      <c r="G72" s="12">
        <f>Assumptions!$B$81</f>
        <v>50000</v>
      </c>
      <c r="H72" s="12">
        <f>Assumptions!$B$81</f>
        <v>50000</v>
      </c>
      <c r="I72" s="12">
        <f>Assumptions!$B$81</f>
        <v>50000</v>
      </c>
      <c r="J72" s="12">
        <f>Assumptions!$B$81</f>
        <v>50000</v>
      </c>
      <c r="K72" s="12">
        <f>Assumptions!$B$81</f>
        <v>50000</v>
      </c>
      <c r="L72" s="12">
        <f>Assumptions!$B$81</f>
        <v>50000</v>
      </c>
      <c r="M72" s="12">
        <f>Assumptions!$B$81</f>
        <v>50000</v>
      </c>
      <c r="N72" s="12">
        <f>Assumptions!$B$81</f>
        <v>50000</v>
      </c>
      <c r="O72" s="12">
        <f>Assumptions!$B$81</f>
        <v>50000</v>
      </c>
      <c r="P72" s="12">
        <f>Assumptions!$B$81</f>
        <v>50000</v>
      </c>
      <c r="Q72" s="12">
        <f>Assumptions!$B$81</f>
        <v>50000</v>
      </c>
      <c r="R72" s="12">
        <f>Assumptions!$B$81</f>
        <v>50000</v>
      </c>
      <c r="S72" s="12">
        <f>Assumptions!$B$81</f>
        <v>50000</v>
      </c>
      <c r="T72" s="12">
        <f>Assumptions!$B$81</f>
        <v>50000</v>
      </c>
      <c r="U72" s="12">
        <f>Assumptions!$B$81</f>
        <v>50000</v>
      </c>
      <c r="V72" s="12">
        <f>Assumptions!$B$81</f>
        <v>50000</v>
      </c>
      <c r="W72" s="12">
        <f>Assumptions!$B$81</f>
        <v>50000</v>
      </c>
      <c r="X72" s="12">
        <f>Assumptions!$B$81</f>
        <v>50000</v>
      </c>
      <c r="Y72" s="12">
        <f>Assumptions!$B$81</f>
        <v>50000</v>
      </c>
      <c r="Z72" s="12">
        <f>Assumptions!$B$81</f>
        <v>50000</v>
      </c>
      <c r="AA72" s="12">
        <f>Assumptions!$B$81</f>
        <v>50000</v>
      </c>
      <c r="AB72" s="12">
        <f>Assumptions!$B$81</f>
        <v>50000</v>
      </c>
      <c r="AC72" s="12">
        <f>Assumptions!$B$81</f>
        <v>50000</v>
      </c>
      <c r="AD72" s="12">
        <f>Assumptions!$B$81</f>
        <v>50000</v>
      </c>
      <c r="AE72" s="12">
        <f>Assumptions!$B$81</f>
        <v>50000</v>
      </c>
      <c r="AF72" s="12">
        <f>Assumptions!$B$81</f>
        <v>50000</v>
      </c>
      <c r="AG72" s="12">
        <f>Assumptions!$B$81</f>
        <v>50000</v>
      </c>
      <c r="AH72" s="12">
        <f>Assumptions!$B$81</f>
        <v>50000</v>
      </c>
      <c r="AI72" s="12">
        <f>Assumptions!$B$81</f>
        <v>50000</v>
      </c>
      <c r="AJ72" s="12">
        <f>Assumptions!$B$81</f>
        <v>50000</v>
      </c>
      <c r="AK72" s="12">
        <f>Assumptions!$B$81</f>
        <v>50000</v>
      </c>
      <c r="AL72" s="12">
        <f>Assumptions!$B$81</f>
        <v>50000</v>
      </c>
      <c r="AM72" s="12">
        <f>Assumptions!$B$81</f>
        <v>50000</v>
      </c>
      <c r="AN72" s="12">
        <f>Assumptions!$B$81</f>
        <v>50000</v>
      </c>
      <c r="AO72" s="12">
        <f>Assumptions!$B$81</f>
        <v>50000</v>
      </c>
      <c r="AP72" s="12">
        <f>Assumptions!$B$81</f>
        <v>50000</v>
      </c>
    </row>
    <row r="73">
      <c r="A73" s="11" t="inlineStr">
        <is>
          <t>Office</t>
        </is>
      </c>
      <c r="B73" s="14" t="inlineStr">
        <is>
          <t>AED</t>
        </is>
      </c>
      <c r="C73" s="56">
        <f>SUM(G73:R73)</f>
        <v>500004</v>
      </c>
      <c r="D73" s="56">
        <f>SUM(S73:AD73)</f>
        <v>500004</v>
      </c>
      <c r="E73" s="56">
        <f>SUM(AE73:AP73)</f>
        <v>500004</v>
      </c>
      <c r="G73" s="12">
        <f>Assumptions!$B$82</f>
        <v>41667</v>
      </c>
      <c r="H73" s="12">
        <f>Assumptions!$B$82</f>
        <v>41667</v>
      </c>
      <c r="I73" s="12">
        <f>Assumptions!$B$82</f>
        <v>41667</v>
      </c>
      <c r="J73" s="12">
        <f>Assumptions!$B$82</f>
        <v>41667</v>
      </c>
      <c r="K73" s="12">
        <f>Assumptions!$B$82</f>
        <v>41667</v>
      </c>
      <c r="L73" s="12">
        <f>Assumptions!$B$82</f>
        <v>41667</v>
      </c>
      <c r="M73" s="12">
        <f>Assumptions!$B$82</f>
        <v>41667</v>
      </c>
      <c r="N73" s="12">
        <f>Assumptions!$B$82</f>
        <v>41667</v>
      </c>
      <c r="O73" s="12">
        <f>Assumptions!$B$82</f>
        <v>41667</v>
      </c>
      <c r="P73" s="12">
        <f>Assumptions!$B$82</f>
        <v>41667</v>
      </c>
      <c r="Q73" s="12">
        <f>Assumptions!$B$82</f>
        <v>41667</v>
      </c>
      <c r="R73" s="12">
        <f>Assumptions!$B$82</f>
        <v>41667</v>
      </c>
      <c r="S73" s="12">
        <f>Assumptions!$B$82</f>
        <v>41667</v>
      </c>
      <c r="T73" s="12">
        <f>Assumptions!$B$82</f>
        <v>41667</v>
      </c>
      <c r="U73" s="12">
        <f>Assumptions!$B$82</f>
        <v>41667</v>
      </c>
      <c r="V73" s="12">
        <f>Assumptions!$B$82</f>
        <v>41667</v>
      </c>
      <c r="W73" s="12">
        <f>Assumptions!$B$82</f>
        <v>41667</v>
      </c>
      <c r="X73" s="12">
        <f>Assumptions!$B$82</f>
        <v>41667</v>
      </c>
      <c r="Y73" s="12">
        <f>Assumptions!$B$82</f>
        <v>41667</v>
      </c>
      <c r="Z73" s="12">
        <f>Assumptions!$B$82</f>
        <v>41667</v>
      </c>
      <c r="AA73" s="12">
        <f>Assumptions!$B$82</f>
        <v>41667</v>
      </c>
      <c r="AB73" s="12">
        <f>Assumptions!$B$82</f>
        <v>41667</v>
      </c>
      <c r="AC73" s="12">
        <f>Assumptions!$B$82</f>
        <v>41667</v>
      </c>
      <c r="AD73" s="12">
        <f>Assumptions!$B$82</f>
        <v>41667</v>
      </c>
      <c r="AE73" s="12">
        <f>Assumptions!$B$82</f>
        <v>41667</v>
      </c>
      <c r="AF73" s="12">
        <f>Assumptions!$B$82</f>
        <v>41667</v>
      </c>
      <c r="AG73" s="12">
        <f>Assumptions!$B$82</f>
        <v>41667</v>
      </c>
      <c r="AH73" s="12">
        <f>Assumptions!$B$82</f>
        <v>41667</v>
      </c>
      <c r="AI73" s="12">
        <f>Assumptions!$B$82</f>
        <v>41667</v>
      </c>
      <c r="AJ73" s="12">
        <f>Assumptions!$B$82</f>
        <v>41667</v>
      </c>
      <c r="AK73" s="12">
        <f>Assumptions!$B$82</f>
        <v>41667</v>
      </c>
      <c r="AL73" s="12">
        <f>Assumptions!$B$82</f>
        <v>41667</v>
      </c>
      <c r="AM73" s="12">
        <f>Assumptions!$B$82</f>
        <v>41667</v>
      </c>
      <c r="AN73" s="12">
        <f>Assumptions!$B$82</f>
        <v>41667</v>
      </c>
      <c r="AO73" s="12">
        <f>Assumptions!$B$82</f>
        <v>41667</v>
      </c>
      <c r="AP73" s="12">
        <f>Assumptions!$B$82</f>
        <v>41667</v>
      </c>
    </row>
    <row r="74">
      <c r="A74" s="11" t="inlineStr">
        <is>
          <t>D&amp;O and PI insurance</t>
        </is>
      </c>
      <c r="B74" s="14" t="inlineStr">
        <is>
          <t>AED</t>
        </is>
      </c>
      <c r="C74" s="56">
        <f>SUM(G74:R74)</f>
        <v>99996</v>
      </c>
      <c r="D74" s="56">
        <f>SUM(S74:AD74)</f>
        <v>99996</v>
      </c>
      <c r="E74" s="56">
        <f>SUM(AE74:AP74)</f>
        <v>99996</v>
      </c>
      <c r="G74" s="12">
        <f>Assumptions!$B$83</f>
        <v>8333</v>
      </c>
      <c r="H74" s="12">
        <f>Assumptions!$B$83</f>
        <v>8333</v>
      </c>
      <c r="I74" s="12">
        <f>Assumptions!$B$83</f>
        <v>8333</v>
      </c>
      <c r="J74" s="12">
        <f>Assumptions!$B$83</f>
        <v>8333</v>
      </c>
      <c r="K74" s="12">
        <f>Assumptions!$B$83</f>
        <v>8333</v>
      </c>
      <c r="L74" s="12">
        <f>Assumptions!$B$83</f>
        <v>8333</v>
      </c>
      <c r="M74" s="12">
        <f>Assumptions!$B$83</f>
        <v>8333</v>
      </c>
      <c r="N74" s="12">
        <f>Assumptions!$B$83</f>
        <v>8333</v>
      </c>
      <c r="O74" s="12">
        <f>Assumptions!$B$83</f>
        <v>8333</v>
      </c>
      <c r="P74" s="12">
        <f>Assumptions!$B$83</f>
        <v>8333</v>
      </c>
      <c r="Q74" s="12">
        <f>Assumptions!$B$83</f>
        <v>8333</v>
      </c>
      <c r="R74" s="12">
        <f>Assumptions!$B$83</f>
        <v>8333</v>
      </c>
      <c r="S74" s="12">
        <f>Assumptions!$B$83</f>
        <v>8333</v>
      </c>
      <c r="T74" s="12">
        <f>Assumptions!$B$83</f>
        <v>8333</v>
      </c>
      <c r="U74" s="12">
        <f>Assumptions!$B$83</f>
        <v>8333</v>
      </c>
      <c r="V74" s="12">
        <f>Assumptions!$B$83</f>
        <v>8333</v>
      </c>
      <c r="W74" s="12">
        <f>Assumptions!$B$83</f>
        <v>8333</v>
      </c>
      <c r="X74" s="12">
        <f>Assumptions!$B$83</f>
        <v>8333</v>
      </c>
      <c r="Y74" s="12">
        <f>Assumptions!$B$83</f>
        <v>8333</v>
      </c>
      <c r="Z74" s="12">
        <f>Assumptions!$B$83</f>
        <v>8333</v>
      </c>
      <c r="AA74" s="12">
        <f>Assumptions!$B$83</f>
        <v>8333</v>
      </c>
      <c r="AB74" s="12">
        <f>Assumptions!$B$83</f>
        <v>8333</v>
      </c>
      <c r="AC74" s="12">
        <f>Assumptions!$B$83</f>
        <v>8333</v>
      </c>
      <c r="AD74" s="12">
        <f>Assumptions!$B$83</f>
        <v>8333</v>
      </c>
      <c r="AE74" s="12">
        <f>Assumptions!$B$83</f>
        <v>8333</v>
      </c>
      <c r="AF74" s="12">
        <f>Assumptions!$B$83</f>
        <v>8333</v>
      </c>
      <c r="AG74" s="12">
        <f>Assumptions!$B$83</f>
        <v>8333</v>
      </c>
      <c r="AH74" s="12">
        <f>Assumptions!$B$83</f>
        <v>8333</v>
      </c>
      <c r="AI74" s="12">
        <f>Assumptions!$B$83</f>
        <v>8333</v>
      </c>
      <c r="AJ74" s="12">
        <f>Assumptions!$B$83</f>
        <v>8333</v>
      </c>
      <c r="AK74" s="12">
        <f>Assumptions!$B$83</f>
        <v>8333</v>
      </c>
      <c r="AL74" s="12">
        <f>Assumptions!$B$83</f>
        <v>8333</v>
      </c>
      <c r="AM74" s="12">
        <f>Assumptions!$B$83</f>
        <v>8333</v>
      </c>
      <c r="AN74" s="12">
        <f>Assumptions!$B$83</f>
        <v>8333</v>
      </c>
      <c r="AO74" s="12">
        <f>Assumptions!$B$83</f>
        <v>8333</v>
      </c>
      <c r="AP74" s="12">
        <f>Assumptions!$B$83</f>
        <v>8333</v>
      </c>
    </row>
    <row r="75">
      <c r="A75" s="11" t="inlineStr">
        <is>
          <t>Board fees</t>
        </is>
      </c>
      <c r="B75" s="14" t="inlineStr">
        <is>
          <t>AED</t>
        </is>
      </c>
      <c r="C75" s="56">
        <f>SUM(G75:R75)</f>
        <v>480000</v>
      </c>
      <c r="D75" s="56">
        <f>SUM(S75:AD75)</f>
        <v>480000</v>
      </c>
      <c r="E75" s="56">
        <f>SUM(AE75:AP75)</f>
        <v>480000</v>
      </c>
      <c r="G75" s="12">
        <f>Assumptions!$B$84*Assumptions!$B$85</f>
        <v>40000</v>
      </c>
      <c r="H75" s="12">
        <f>Assumptions!$B$84*Assumptions!$B$85</f>
        <v>40000</v>
      </c>
      <c r="I75" s="12">
        <f>Assumptions!$B$84*Assumptions!$B$85</f>
        <v>40000</v>
      </c>
      <c r="J75" s="12">
        <f>Assumptions!$B$84*Assumptions!$B$85</f>
        <v>40000</v>
      </c>
      <c r="K75" s="12">
        <f>Assumptions!$B$84*Assumptions!$B$85</f>
        <v>40000</v>
      </c>
      <c r="L75" s="12">
        <f>Assumptions!$B$84*Assumptions!$B$85</f>
        <v>40000</v>
      </c>
      <c r="M75" s="12">
        <f>Assumptions!$B$84*Assumptions!$B$85</f>
        <v>40000</v>
      </c>
      <c r="N75" s="12">
        <f>Assumptions!$B$84*Assumptions!$B$85</f>
        <v>40000</v>
      </c>
      <c r="O75" s="12">
        <f>Assumptions!$B$84*Assumptions!$B$85</f>
        <v>40000</v>
      </c>
      <c r="P75" s="12">
        <f>Assumptions!$B$84*Assumptions!$B$85</f>
        <v>40000</v>
      </c>
      <c r="Q75" s="12">
        <f>Assumptions!$B$84*Assumptions!$B$85</f>
        <v>40000</v>
      </c>
      <c r="R75" s="12">
        <f>Assumptions!$B$84*Assumptions!$B$85</f>
        <v>40000</v>
      </c>
      <c r="S75" s="12">
        <f>Assumptions!$B$84*Assumptions!$B$85</f>
        <v>40000</v>
      </c>
      <c r="T75" s="12">
        <f>Assumptions!$B$84*Assumptions!$B$85</f>
        <v>40000</v>
      </c>
      <c r="U75" s="12">
        <f>Assumptions!$B$84*Assumptions!$B$85</f>
        <v>40000</v>
      </c>
      <c r="V75" s="12">
        <f>Assumptions!$B$84*Assumptions!$B$85</f>
        <v>40000</v>
      </c>
      <c r="W75" s="12">
        <f>Assumptions!$B$84*Assumptions!$B$85</f>
        <v>40000</v>
      </c>
      <c r="X75" s="12">
        <f>Assumptions!$B$84*Assumptions!$B$85</f>
        <v>40000</v>
      </c>
      <c r="Y75" s="12">
        <f>Assumptions!$B$84*Assumptions!$B$85</f>
        <v>40000</v>
      </c>
      <c r="Z75" s="12">
        <f>Assumptions!$B$84*Assumptions!$B$85</f>
        <v>40000</v>
      </c>
      <c r="AA75" s="12">
        <f>Assumptions!$B$84*Assumptions!$B$85</f>
        <v>40000</v>
      </c>
      <c r="AB75" s="12">
        <f>Assumptions!$B$84*Assumptions!$B$85</f>
        <v>40000</v>
      </c>
      <c r="AC75" s="12">
        <f>Assumptions!$B$84*Assumptions!$B$85</f>
        <v>40000</v>
      </c>
      <c r="AD75" s="12">
        <f>Assumptions!$B$84*Assumptions!$B$85</f>
        <v>40000</v>
      </c>
      <c r="AE75" s="12">
        <f>Assumptions!$B$84*Assumptions!$B$85</f>
        <v>40000</v>
      </c>
      <c r="AF75" s="12">
        <f>Assumptions!$B$84*Assumptions!$B$85</f>
        <v>40000</v>
      </c>
      <c r="AG75" s="12">
        <f>Assumptions!$B$84*Assumptions!$B$85</f>
        <v>40000</v>
      </c>
      <c r="AH75" s="12">
        <f>Assumptions!$B$84*Assumptions!$B$85</f>
        <v>40000</v>
      </c>
      <c r="AI75" s="12">
        <f>Assumptions!$B$84*Assumptions!$B$85</f>
        <v>40000</v>
      </c>
      <c r="AJ75" s="12">
        <f>Assumptions!$B$84*Assumptions!$B$85</f>
        <v>40000</v>
      </c>
      <c r="AK75" s="12">
        <f>Assumptions!$B$84*Assumptions!$B$85</f>
        <v>40000</v>
      </c>
      <c r="AL75" s="12">
        <f>Assumptions!$B$84*Assumptions!$B$85</f>
        <v>40000</v>
      </c>
      <c r="AM75" s="12">
        <f>Assumptions!$B$84*Assumptions!$B$85</f>
        <v>40000</v>
      </c>
      <c r="AN75" s="12">
        <f>Assumptions!$B$84*Assumptions!$B$85</f>
        <v>40000</v>
      </c>
      <c r="AO75" s="12">
        <f>Assumptions!$B$84*Assumptions!$B$85</f>
        <v>40000</v>
      </c>
      <c r="AP75" s="12">
        <f>Assumptions!$B$84*Assumptions!$B$85</f>
        <v>40000</v>
      </c>
    </row>
    <row r="76">
      <c r="A76" s="11" t="inlineStr">
        <is>
          <t>Legal, regulatory and accounting</t>
        </is>
      </c>
      <c r="B76" s="14" t="inlineStr">
        <is>
          <t>AED</t>
        </is>
      </c>
      <c r="C76" s="56">
        <f>SUM(G76:R76)</f>
        <v>140000</v>
      </c>
      <c r="D76" s="56">
        <f>SUM(S76:AD76)</f>
        <v>90000</v>
      </c>
      <c r="E76" s="56">
        <f>SUM(AE76:AP76)</f>
        <v>90000</v>
      </c>
      <c r="G76" s="12">
        <f>Assumptions!$B$86+IF(G5=1,Assumptions!$B$87,0)</f>
        <v>57500</v>
      </c>
      <c r="H76" s="12">
        <f>Assumptions!$B$86+IF(H5=1,Assumptions!$B$87,0)</f>
        <v>7500</v>
      </c>
      <c r="I76" s="12">
        <f>Assumptions!$B$86+IF(I5=1,Assumptions!$B$87,0)</f>
        <v>7500</v>
      </c>
      <c r="J76" s="12">
        <f>Assumptions!$B$86+IF(J5=1,Assumptions!$B$87,0)</f>
        <v>7500</v>
      </c>
      <c r="K76" s="12">
        <f>Assumptions!$B$86+IF(K5=1,Assumptions!$B$87,0)</f>
        <v>7500</v>
      </c>
      <c r="L76" s="12">
        <f>Assumptions!$B$86+IF(L5=1,Assumptions!$B$87,0)</f>
        <v>7500</v>
      </c>
      <c r="M76" s="12">
        <f>Assumptions!$B$86+IF(M5=1,Assumptions!$B$87,0)</f>
        <v>7500</v>
      </c>
      <c r="N76" s="12">
        <f>Assumptions!$B$86+IF(N5=1,Assumptions!$B$87,0)</f>
        <v>7500</v>
      </c>
      <c r="O76" s="12">
        <f>Assumptions!$B$86+IF(O5=1,Assumptions!$B$87,0)</f>
        <v>7500</v>
      </c>
      <c r="P76" s="12">
        <f>Assumptions!$B$86+IF(P5=1,Assumptions!$B$87,0)</f>
        <v>7500</v>
      </c>
      <c r="Q76" s="12">
        <f>Assumptions!$B$86+IF(Q5=1,Assumptions!$B$87,0)</f>
        <v>7500</v>
      </c>
      <c r="R76" s="12">
        <f>Assumptions!$B$86+IF(R5=1,Assumptions!$B$87,0)</f>
        <v>7500</v>
      </c>
      <c r="S76" s="12">
        <f>Assumptions!$B$86+IF(S5=1,Assumptions!$B$87,0)</f>
        <v>7500</v>
      </c>
      <c r="T76" s="12">
        <f>Assumptions!$B$86+IF(T5=1,Assumptions!$B$87,0)</f>
        <v>7500</v>
      </c>
      <c r="U76" s="12">
        <f>Assumptions!$B$86+IF(U5=1,Assumptions!$B$87,0)</f>
        <v>7500</v>
      </c>
      <c r="V76" s="12">
        <f>Assumptions!$B$86+IF(V5=1,Assumptions!$B$87,0)</f>
        <v>7500</v>
      </c>
      <c r="W76" s="12">
        <f>Assumptions!$B$86+IF(W5=1,Assumptions!$B$87,0)</f>
        <v>7500</v>
      </c>
      <c r="X76" s="12">
        <f>Assumptions!$B$86+IF(X5=1,Assumptions!$B$87,0)</f>
        <v>7500</v>
      </c>
      <c r="Y76" s="12">
        <f>Assumptions!$B$86+IF(Y5=1,Assumptions!$B$87,0)</f>
        <v>7500</v>
      </c>
      <c r="Z76" s="12">
        <f>Assumptions!$B$86+IF(Z5=1,Assumptions!$B$87,0)</f>
        <v>7500</v>
      </c>
      <c r="AA76" s="12">
        <f>Assumptions!$B$86+IF(AA5=1,Assumptions!$B$87,0)</f>
        <v>7500</v>
      </c>
      <c r="AB76" s="12">
        <f>Assumptions!$B$86+IF(AB5=1,Assumptions!$B$87,0)</f>
        <v>7500</v>
      </c>
      <c r="AC76" s="12">
        <f>Assumptions!$B$86+IF(AC5=1,Assumptions!$B$87,0)</f>
        <v>7500</v>
      </c>
      <c r="AD76" s="12">
        <f>Assumptions!$B$86+IF(AD5=1,Assumptions!$B$87,0)</f>
        <v>7500</v>
      </c>
      <c r="AE76" s="12">
        <f>Assumptions!$B$86+IF(AE5=1,Assumptions!$B$87,0)</f>
        <v>7500</v>
      </c>
      <c r="AF76" s="12">
        <f>Assumptions!$B$86+IF(AF5=1,Assumptions!$B$87,0)</f>
        <v>7500</v>
      </c>
      <c r="AG76" s="12">
        <f>Assumptions!$B$86+IF(AG5=1,Assumptions!$B$87,0)</f>
        <v>7500</v>
      </c>
      <c r="AH76" s="12">
        <f>Assumptions!$B$86+IF(AH5=1,Assumptions!$B$87,0)</f>
        <v>7500</v>
      </c>
      <c r="AI76" s="12">
        <f>Assumptions!$B$86+IF(AI5=1,Assumptions!$B$87,0)</f>
        <v>7500</v>
      </c>
      <c r="AJ76" s="12">
        <f>Assumptions!$B$86+IF(AJ5=1,Assumptions!$B$87,0)</f>
        <v>7500</v>
      </c>
      <c r="AK76" s="12">
        <f>Assumptions!$B$86+IF(AK5=1,Assumptions!$B$87,0)</f>
        <v>7500</v>
      </c>
      <c r="AL76" s="12">
        <f>Assumptions!$B$86+IF(AL5=1,Assumptions!$B$87,0)</f>
        <v>7500</v>
      </c>
      <c r="AM76" s="12">
        <f>Assumptions!$B$86+IF(AM5=1,Assumptions!$B$87,0)</f>
        <v>7500</v>
      </c>
      <c r="AN76" s="12">
        <f>Assumptions!$B$86+IF(AN5=1,Assumptions!$B$87,0)</f>
        <v>7500</v>
      </c>
      <c r="AO76" s="12">
        <f>Assumptions!$B$86+IF(AO5=1,Assumptions!$B$87,0)</f>
        <v>7500</v>
      </c>
      <c r="AP76" s="12">
        <f>Assumptions!$B$86+IF(AP5=1,Assumptions!$B$87,0)</f>
        <v>7500</v>
      </c>
    </row>
    <row r="77">
      <c r="A77" s="35" t="inlineStr">
        <is>
          <t>Cash (AED)</t>
        </is>
      </c>
      <c r="B77" s="14" t="inlineStr">
        <is>
          <t>AED</t>
        </is>
      </c>
      <c r="C77" s="56">
        <f>SUM(G77:R77)</f>
        <v>0</v>
      </c>
      <c r="D77" s="56">
        <f>SUM(S77:AD77)</f>
        <v>0</v>
      </c>
      <c r="E77" s="56">
        <f>SUM(AE77:AP77)</f>
        <v>0</v>
      </c>
      <c r="G77" s="12">
        <f>Assumptions!$B$88</f>
        <v>0</v>
      </c>
      <c r="H77" s="12">
        <f>Assumptions!$B$88</f>
        <v>0</v>
      </c>
      <c r="I77" s="12">
        <f>Assumptions!$B$88</f>
        <v>0</v>
      </c>
      <c r="J77" s="12">
        <f>Assumptions!$B$88</f>
        <v>0</v>
      </c>
      <c r="K77" s="12">
        <f>Assumptions!$B$88</f>
        <v>0</v>
      </c>
      <c r="L77" s="12">
        <f>Assumptions!$B$88</f>
        <v>0</v>
      </c>
      <c r="M77" s="12">
        <f>Assumptions!$B$88</f>
        <v>0</v>
      </c>
      <c r="N77" s="12">
        <f>Assumptions!$B$88</f>
        <v>0</v>
      </c>
      <c r="O77" s="12">
        <f>Assumptions!$B$88</f>
        <v>0</v>
      </c>
      <c r="P77" s="12">
        <f>Assumptions!$B$88</f>
        <v>0</v>
      </c>
      <c r="Q77" s="12">
        <f>Assumptions!$B$88</f>
        <v>0</v>
      </c>
      <c r="R77" s="12">
        <f>Assumptions!$B$88</f>
        <v>0</v>
      </c>
      <c r="S77" s="12">
        <f>Assumptions!$B$88</f>
        <v>0</v>
      </c>
      <c r="T77" s="12">
        <f>Assumptions!$B$88</f>
        <v>0</v>
      </c>
      <c r="U77" s="12">
        <f>Assumptions!$B$88</f>
        <v>0</v>
      </c>
      <c r="V77" s="12">
        <f>Assumptions!$B$88</f>
        <v>0</v>
      </c>
      <c r="W77" s="12">
        <f>Assumptions!$B$88</f>
        <v>0</v>
      </c>
      <c r="X77" s="12">
        <f>Assumptions!$B$88</f>
        <v>0</v>
      </c>
      <c r="Y77" s="12">
        <f>Assumptions!$B$88</f>
        <v>0</v>
      </c>
      <c r="Z77" s="12">
        <f>Assumptions!$B$88</f>
        <v>0</v>
      </c>
      <c r="AA77" s="12">
        <f>Assumptions!$B$88</f>
        <v>0</v>
      </c>
      <c r="AB77" s="12">
        <f>Assumptions!$B$88</f>
        <v>0</v>
      </c>
      <c r="AC77" s="12">
        <f>Assumptions!$B$88</f>
        <v>0</v>
      </c>
      <c r="AD77" s="12">
        <f>Assumptions!$B$88</f>
        <v>0</v>
      </c>
      <c r="AE77" s="12">
        <f>Assumptions!$B$88</f>
        <v>0</v>
      </c>
      <c r="AF77" s="12">
        <f>Assumptions!$B$88</f>
        <v>0</v>
      </c>
      <c r="AG77" s="12">
        <f>Assumptions!$B$88</f>
        <v>0</v>
      </c>
      <c r="AH77" s="12">
        <f>Assumptions!$B$88</f>
        <v>0</v>
      </c>
      <c r="AI77" s="12">
        <f>Assumptions!$B$88</f>
        <v>0</v>
      </c>
      <c r="AJ77" s="12">
        <f>Assumptions!$B$88</f>
        <v>0</v>
      </c>
      <c r="AK77" s="12">
        <f>Assumptions!$B$88</f>
        <v>0</v>
      </c>
      <c r="AL77" s="12">
        <f>Assumptions!$B$88</f>
        <v>0</v>
      </c>
      <c r="AM77" s="12">
        <f>Assumptions!$B$88</f>
        <v>0</v>
      </c>
      <c r="AN77" s="12">
        <f>Assumptions!$B$88</f>
        <v>0</v>
      </c>
      <c r="AO77" s="12">
        <f>Assumptions!$B$88</f>
        <v>0</v>
      </c>
      <c r="AP77" s="12">
        <f>Assumptions!$B$88</f>
        <v>0</v>
      </c>
    </row>
    <row r="78">
      <c r="A78" s="38" t="inlineStr">
        <is>
          <t>Administration</t>
        </is>
      </c>
      <c r="B78" s="58" t="inlineStr">
        <is>
          <t>AED</t>
        </is>
      </c>
      <c r="C78" s="59">
        <f>SUM(G78:R78)</f>
        <v>1820000</v>
      </c>
      <c r="D78" s="59">
        <f>SUM(S78:AD78)</f>
        <v>1770000</v>
      </c>
      <c r="E78" s="59">
        <f>SUM(AE78:AP78)</f>
        <v>1770000</v>
      </c>
      <c r="F78" s="40" t="n"/>
      <c r="G78" s="51">
        <f>SUM(G72:G77)</f>
        <v>197500</v>
      </c>
      <c r="H78" s="51">
        <f>SUM(H72:H77)</f>
        <v>147500</v>
      </c>
      <c r="I78" s="51">
        <f>SUM(I72:I77)</f>
        <v>147500</v>
      </c>
      <c r="J78" s="51">
        <f>SUM(J72:J77)</f>
        <v>147500</v>
      </c>
      <c r="K78" s="51">
        <f>SUM(K72:K77)</f>
        <v>147500</v>
      </c>
      <c r="L78" s="51">
        <f>SUM(L72:L77)</f>
        <v>147500</v>
      </c>
      <c r="M78" s="51">
        <f>SUM(M72:M77)</f>
        <v>147500</v>
      </c>
      <c r="N78" s="51">
        <f>SUM(N72:N77)</f>
        <v>147500</v>
      </c>
      <c r="O78" s="51">
        <f>SUM(O72:O77)</f>
        <v>147500</v>
      </c>
      <c r="P78" s="51">
        <f>SUM(P72:P77)</f>
        <v>147500</v>
      </c>
      <c r="Q78" s="51">
        <f>SUM(Q72:Q77)</f>
        <v>147500</v>
      </c>
      <c r="R78" s="51">
        <f>SUM(R72:R77)</f>
        <v>147500</v>
      </c>
      <c r="S78" s="51">
        <f>SUM(S72:S77)</f>
        <v>147500</v>
      </c>
      <c r="T78" s="51">
        <f>SUM(T72:T77)</f>
        <v>147500</v>
      </c>
      <c r="U78" s="51">
        <f>SUM(U72:U77)</f>
        <v>147500</v>
      </c>
      <c r="V78" s="51">
        <f>SUM(V72:V77)</f>
        <v>147500</v>
      </c>
      <c r="W78" s="51">
        <f>SUM(W72:W77)</f>
        <v>147500</v>
      </c>
      <c r="X78" s="51">
        <f>SUM(X72:X77)</f>
        <v>147500</v>
      </c>
      <c r="Y78" s="51">
        <f>SUM(Y72:Y77)</f>
        <v>147500</v>
      </c>
      <c r="Z78" s="51">
        <f>SUM(Z72:Z77)</f>
        <v>147500</v>
      </c>
      <c r="AA78" s="51">
        <f>SUM(AA72:AA77)</f>
        <v>147500</v>
      </c>
      <c r="AB78" s="51">
        <f>SUM(AB72:AB77)</f>
        <v>147500</v>
      </c>
      <c r="AC78" s="51">
        <f>SUM(AC72:AC77)</f>
        <v>147500</v>
      </c>
      <c r="AD78" s="51">
        <f>SUM(AD72:AD77)</f>
        <v>147500</v>
      </c>
      <c r="AE78" s="51">
        <f>SUM(AE72:AE77)</f>
        <v>147500</v>
      </c>
      <c r="AF78" s="51">
        <f>SUM(AF72:AF77)</f>
        <v>147500</v>
      </c>
      <c r="AG78" s="51">
        <f>SUM(AG72:AG77)</f>
        <v>147500</v>
      </c>
      <c r="AH78" s="51">
        <f>SUM(AH72:AH77)</f>
        <v>147500</v>
      </c>
      <c r="AI78" s="51">
        <f>SUM(AI72:AI77)</f>
        <v>147500</v>
      </c>
      <c r="AJ78" s="51">
        <f>SUM(AJ72:AJ77)</f>
        <v>147500</v>
      </c>
      <c r="AK78" s="51">
        <f>SUM(AK72:AK77)</f>
        <v>147500</v>
      </c>
      <c r="AL78" s="51">
        <f>SUM(AL72:AL77)</f>
        <v>147500</v>
      </c>
      <c r="AM78" s="51">
        <f>SUM(AM72:AM77)</f>
        <v>147500</v>
      </c>
      <c r="AN78" s="51">
        <f>SUM(AN72:AN77)</f>
        <v>147500</v>
      </c>
      <c r="AO78" s="51">
        <f>SUM(AO72:AO77)</f>
        <v>147500</v>
      </c>
      <c r="AP78" s="51">
        <f>SUM(AP72:AP77)</f>
        <v>147500</v>
      </c>
    </row>
    <row r="79">
      <c r="A79" s="11" t="inlineStr">
        <is>
          <t>Operating costs before contingency</t>
        </is>
      </c>
      <c r="B79" s="14" t="inlineStr">
        <is>
          <t>AED</t>
        </is>
      </c>
      <c r="C79" s="56">
        <f>SUM(G79:R79)</f>
        <v>6595274.79142209</v>
      </c>
      <c r="D79" s="56">
        <f>SUM(S79:AD79)</f>
        <v>7060127.36233001</v>
      </c>
      <c r="E79" s="56">
        <f>SUM(AE79:AP79)</f>
        <v>7773615.19530549</v>
      </c>
      <c r="G79" s="12">
        <f>G57+G65+G67+G71+G78</f>
        <v>692318.795718564</v>
      </c>
      <c r="H79" s="12">
        <f>H57+H65+H67+H71+H78</f>
        <v>543034.60675203</v>
      </c>
      <c r="I79" s="12">
        <f>I57+I65+I67+I71+I78</f>
        <v>543698.643059083</v>
      </c>
      <c r="J79" s="12">
        <f>J57+J65+J67+J71+J78</f>
        <v>544316.511614398</v>
      </c>
      <c r="K79" s="12">
        <f>K57+K65+K67+K71+K78</f>
        <v>544893.15108519</v>
      </c>
      <c r="L79" s="12">
        <f>L57+L65+L67+L71+L78</f>
        <v>545432.918258234</v>
      </c>
      <c r="M79" s="12">
        <f>M57+M65+M67+M71+M78</f>
        <v>528643.412608364</v>
      </c>
      <c r="N79" s="12">
        <f>N57+N65+N67+N71+N78</f>
        <v>529324.290698774</v>
      </c>
      <c r="O79" s="12">
        <f>O57+O65+O67+O71+O78</f>
        <v>529978.571856997</v>
      </c>
      <c r="P79" s="12">
        <f>P57+P65+P67+P71+P78</f>
        <v>530608.936360351</v>
      </c>
      <c r="Q79" s="12">
        <f>Q57+Q65+Q67+Q71+Q78</f>
        <v>531217.767185558</v>
      </c>
      <c r="R79" s="12">
        <f>R57+R65+R67+R71+R78</f>
        <v>531807.186224551</v>
      </c>
      <c r="S79" s="12">
        <f>S57+S65+S67+S71+S78</f>
        <v>584421.264906439</v>
      </c>
      <c r="T79" s="12">
        <f>T57+T65+T67+T71+T78</f>
        <v>585110.620773922</v>
      </c>
      <c r="U79" s="12">
        <f>U57+U65+U67+U71+U78</f>
        <v>585769.351581724</v>
      </c>
      <c r="V79" s="12">
        <f>V57+V65+V67+V71+V78</f>
        <v>586400.580923162</v>
      </c>
      <c r="W79" s="12">
        <f>W57+W65+W67+W71+W78</f>
        <v>587007.081465806</v>
      </c>
      <c r="X79" s="12">
        <f>X57+X65+X67+X71+X78</f>
        <v>587591.318181282</v>
      </c>
      <c r="Y79" s="12">
        <f>Y57+Y65+Y67+Y71+Y78</f>
        <v>589399.923343327</v>
      </c>
      <c r="Z79" s="12">
        <f>Z57+Z65+Z67+Z71+Z78</f>
        <v>589915.416593643</v>
      </c>
      <c r="AA79" s="12">
        <f>AA57+AA65+AA67+AA71+AA78</f>
        <v>590414.545759985</v>
      </c>
      <c r="AB79" s="12">
        <f>AB57+AB65+AB67+AB71+AB78</f>
        <v>590898.874012662</v>
      </c>
      <c r="AC79" s="12">
        <f>AC57+AC65+AC67+AC71+AC78</f>
        <v>591369.801361821</v>
      </c>
      <c r="AD79" s="12">
        <f>AD57+AD65+AD67+AD71+AD78</f>
        <v>591828.583426239</v>
      </c>
      <c r="AE79" s="12">
        <f>AE57+AE65+AE67+AE71+AE78</f>
        <v>644432.457788818</v>
      </c>
      <c r="AF79" s="12">
        <f>AF57+AF65+AF67+AF71+AF78</f>
        <v>645024.125890296</v>
      </c>
      <c r="AG79" s="12">
        <f>AG57+AG65+AG67+AG71+AG78</f>
        <v>645589.971913486</v>
      </c>
      <c r="AH79" s="12">
        <f>AH57+AH65+AH67+AH71+AH78</f>
        <v>646132.629559176</v>
      </c>
      <c r="AI79" s="12">
        <f>AI57+AI65+AI67+AI71+AI78</f>
        <v>646654.436641913</v>
      </c>
      <c r="AJ79" s="12">
        <f>AJ57+AJ65+AJ67+AJ71+AJ78</f>
        <v>647157.471539427</v>
      </c>
      <c r="AK79" s="12">
        <f>AK57+AK65+AK67+AK71+AK78</f>
        <v>648701.356684327</v>
      </c>
      <c r="AL79" s="12">
        <f>AL57+AL65+AL67+AL71+AL78</f>
        <v>649146.220397194</v>
      </c>
      <c r="AM79" s="12">
        <f>AM57+AM65+AM67+AM71+AM78</f>
        <v>649577.286388157</v>
      </c>
      <c r="AN79" s="12">
        <f>AN57+AN65+AN67+AN71+AN78</f>
        <v>649995.872671199</v>
      </c>
      <c r="AO79" s="12">
        <f>AO57+AO65+AO67+AO71+AO78</f>
        <v>650403.159689751</v>
      </c>
      <c r="AP79" s="12">
        <f>AP57+AP65+AP67+AP71+AP78</f>
        <v>650800.206141749</v>
      </c>
    </row>
    <row r="80">
      <c r="A80" s="4" t="inlineStr">
        <is>
          <t>Contingency</t>
        </is>
      </c>
      <c r="B80" s="14" t="inlineStr">
        <is>
          <t>AED</t>
        </is>
      </c>
      <c r="C80" s="56">
        <f>SUM(G80:R80)</f>
        <v>989291.218713314</v>
      </c>
      <c r="D80" s="56">
        <f>SUM(S80:AD80)</f>
        <v>1059019.1043495</v>
      </c>
      <c r="E80" s="56">
        <f>SUM(AE80:AP80)</f>
        <v>1166042.27929582</v>
      </c>
      <c r="G80" s="57">
        <f>G79*Assumptions!$B$91</f>
        <v>103847.819357785</v>
      </c>
      <c r="H80" s="57">
        <f>H79*Assumptions!$B$91</f>
        <v>81455.1910128044</v>
      </c>
      <c r="I80" s="57">
        <f>I79*Assumptions!$B$91</f>
        <v>81554.7964588625</v>
      </c>
      <c r="J80" s="57">
        <f>J79*Assumptions!$B$91</f>
        <v>81647.4767421597</v>
      </c>
      <c r="K80" s="57">
        <f>K79*Assumptions!$B$91</f>
        <v>81733.9726627784</v>
      </c>
      <c r="L80" s="57">
        <f>L79*Assumptions!$B$91</f>
        <v>81814.9377387351</v>
      </c>
      <c r="M80" s="57">
        <f>M79*Assumptions!$B$91</f>
        <v>79296.5118912546</v>
      </c>
      <c r="N80" s="57">
        <f>N79*Assumptions!$B$91</f>
        <v>79398.6436048161</v>
      </c>
      <c r="O80" s="57">
        <f>O79*Assumptions!$B$91</f>
        <v>79496.7857785495</v>
      </c>
      <c r="P80" s="57">
        <f>P79*Assumptions!$B$91</f>
        <v>79591.3404540526</v>
      </c>
      <c r="Q80" s="57">
        <f>Q79*Assumptions!$B$91</f>
        <v>79682.6650778337</v>
      </c>
      <c r="R80" s="57">
        <f>R79*Assumptions!$B$91</f>
        <v>79771.0779336826</v>
      </c>
      <c r="S80" s="57">
        <f>S79*Assumptions!$B$91</f>
        <v>87663.1897359659</v>
      </c>
      <c r="T80" s="57">
        <f>T79*Assumptions!$B$91</f>
        <v>87766.5931160883</v>
      </c>
      <c r="U80" s="57">
        <f>U79*Assumptions!$B$91</f>
        <v>87865.4027372585</v>
      </c>
      <c r="V80" s="57">
        <f>V79*Assumptions!$B$91</f>
        <v>87960.0871384743</v>
      </c>
      <c r="W80" s="57">
        <f>W79*Assumptions!$B$91</f>
        <v>88051.0622198709</v>
      </c>
      <c r="X80" s="57">
        <f>X79*Assumptions!$B$91</f>
        <v>88138.6977271923</v>
      </c>
      <c r="Y80" s="57">
        <f>Y79*Assumptions!$B$91</f>
        <v>88409.988501499</v>
      </c>
      <c r="Z80" s="57">
        <f>Z79*Assumptions!$B$91</f>
        <v>88487.3124890465</v>
      </c>
      <c r="AA80" s="57">
        <f>AA79*Assumptions!$B$91</f>
        <v>88562.1818639977</v>
      </c>
      <c r="AB80" s="57">
        <f>AB79*Assumptions!$B$91</f>
        <v>88634.8311018993</v>
      </c>
      <c r="AC80" s="57">
        <f>AC79*Assumptions!$B$91</f>
        <v>88705.4702042732</v>
      </c>
      <c r="AD80" s="57">
        <f>AD79*Assumptions!$B$91</f>
        <v>88774.2875139359</v>
      </c>
      <c r="AE80" s="57">
        <f>AE79*Assumptions!$B$91</f>
        <v>96664.8686683226</v>
      </c>
      <c r="AF80" s="57">
        <f>AF79*Assumptions!$B$91</f>
        <v>96753.6188835444</v>
      </c>
      <c r="AG80" s="57">
        <f>AG79*Assumptions!$B$91</f>
        <v>96838.4957870229</v>
      </c>
      <c r="AH80" s="57">
        <f>AH79*Assumptions!$B$91</f>
        <v>96919.8944338764</v>
      </c>
      <c r="AI80" s="57">
        <f>AI79*Assumptions!$B$91</f>
        <v>96998.1654962869</v>
      </c>
      <c r="AJ80" s="57">
        <f>AJ79*Assumptions!$B$91</f>
        <v>97073.620730914</v>
      </c>
      <c r="AK80" s="57">
        <f>AK79*Assumptions!$B$91</f>
        <v>97305.203502649</v>
      </c>
      <c r="AL80" s="57">
        <f>AL79*Assumptions!$B$91</f>
        <v>97371.9330595791</v>
      </c>
      <c r="AM80" s="57">
        <f>AM79*Assumptions!$B$91</f>
        <v>97436.5929582235</v>
      </c>
      <c r="AN80" s="57">
        <f>AN79*Assumptions!$B$91</f>
        <v>97499.3809006799</v>
      </c>
      <c r="AO80" s="57">
        <f>AO79*Assumptions!$B$91</f>
        <v>97560.4739534626</v>
      </c>
      <c r="AP80" s="57">
        <f>AP79*Assumptions!$B$91</f>
        <v>97620.0309212623</v>
      </c>
    </row>
    <row r="81">
      <c r="A81" s="38" t="inlineStr">
        <is>
          <t>Result</t>
        </is>
      </c>
      <c r="B81" s="58" t="inlineStr">
        <is>
          <t>AED</t>
        </is>
      </c>
      <c r="C81" s="59">
        <f>SUM(G81:R81)</f>
        <v>-6008308.84098556</v>
      </c>
      <c r="D81" s="59">
        <f>SUM(S81:AD81)</f>
        <v>-4785829.80632307</v>
      </c>
      <c r="E81" s="59">
        <f>SUM(AE81:AP81)</f>
        <v>-3849459.55177899</v>
      </c>
      <c r="F81" s="40" t="n"/>
      <c r="G81" s="51">
        <f>G58-G65-G67-G71-G78-G80</f>
        <v>-728993.841124206</v>
      </c>
      <c r="H81" s="51">
        <f>H58-H65-H67-H71-H78-H80</f>
        <v>-548006.361655513</v>
      </c>
      <c r="I81" s="51">
        <f>I58-I65-I67-I71-I78-I80</f>
        <v>-540377.784296423</v>
      </c>
      <c r="J81" s="51">
        <f>J58-J65-J67-J71-J78-J80</f>
        <v>-533512.937113351</v>
      </c>
      <c r="K81" s="51">
        <f>K58-K65-K67-K71-K78-K80</f>
        <v>-527328.230892123</v>
      </c>
      <c r="L81" s="51">
        <f>L58-L65-L67-L71-L78-L80</f>
        <v>-521750.137175712</v>
      </c>
      <c r="M81" s="51">
        <f>M58-M65-M67-M71-M78-M80</f>
        <v>-446635.689860664</v>
      </c>
      <c r="N81" s="51">
        <f>N58-N65-N67-N71-N78-N80</f>
        <v>-442130.917572262</v>
      </c>
      <c r="O81" s="51">
        <f>O58-O65-O67-O71-O78-O80</f>
        <v>-435539.09441998</v>
      </c>
      <c r="P81" s="51">
        <f>P58-P65-P67-P71-P78-P80</f>
        <v>-431543.620928827</v>
      </c>
      <c r="Q81" s="51">
        <f>Q58-Q65-Q67-Q71-Q78-Q80</f>
        <v>-427904.453891894</v>
      </c>
      <c r="R81" s="51">
        <f>R58-R65-R67-R71-R78-R80</f>
        <v>-424585.772054603</v>
      </c>
      <c r="S81" s="51">
        <f>S58-S65-S67-S71-S78-S80</f>
        <v>-441353.084477472</v>
      </c>
      <c r="T81" s="51">
        <f>T58-T65-T67-T71-T78-T80</f>
        <v>-436019.551619021</v>
      </c>
      <c r="U81" s="51">
        <f>U58-U65-U67-U71-U78-U80</f>
        <v>-431181.737611052</v>
      </c>
      <c r="V81" s="51">
        <f>V58-V65-V67-V71-V78-V80</f>
        <v>-426787.959427255</v>
      </c>
      <c r="W81" s="51">
        <f>W58-W65-W67-W71-W78-W80</f>
        <v>-422792.472511168</v>
      </c>
      <c r="X81" s="51">
        <f>X58-X65-X67-X71-X78-X80</f>
        <v>-419154.725124422</v>
      </c>
      <c r="Y81" s="51">
        <f>Y58-Y65-Y67-Y71-Y78-Y80</f>
        <v>-374816.691058261</v>
      </c>
      <c r="Z81" s="51">
        <f>Z58-Z65-Z67-Z71-Z78-Z80</f>
        <v>-371802.125976343</v>
      </c>
      <c r="AA81" s="51">
        <f>AA58-AA65-AA67-AA71-AA78-AA80</f>
        <v>-369048.766573585</v>
      </c>
      <c r="AB81" s="51">
        <f>AB58-AB65-AB67-AB71-AB78-AB80</f>
        <v>-366531.180977264</v>
      </c>
      <c r="AC81" s="51">
        <f>AC58-AC65-AC67-AC71-AC78-AC80</f>
        <v>-364226.652177231</v>
      </c>
      <c r="AD81" s="51">
        <f>AD58-AD65-AD67-AD71-AD78-AD80</f>
        <v>-362114.858789997</v>
      </c>
      <c r="AE81" s="51">
        <f>AE58-AE65-AE67-AE71-AE78-AE80</f>
        <v>-356813.666586159</v>
      </c>
      <c r="AF81" s="51">
        <f>AF58-AF65-AF67-AF71-AF78-AF80</f>
        <v>-352312.586148357</v>
      </c>
      <c r="AG81" s="51">
        <f>AG58-AG65-AG67-AG71-AG78-AG80</f>
        <v>-348229.479626939</v>
      </c>
      <c r="AH81" s="51">
        <f>AH58-AH65-AH67-AH71-AH78-AH80</f>
        <v>-344520.76982239</v>
      </c>
      <c r="AI81" s="51">
        <f>AI58-AI65-AI67-AI71-AI78-AI80</f>
        <v>-341147.886604088</v>
      </c>
      <c r="AJ81" s="51">
        <f>AJ58-AJ65-AJ67-AJ71-AJ78-AJ80</f>
        <v>-338076.63821085</v>
      </c>
      <c r="AK81" s="51">
        <f>AK58-AK65-AK67-AK71-AK78-AK80</f>
        <v>-300407.94847378</v>
      </c>
      <c r="AL81" s="51">
        <f>AL58-AL65-AL67-AL71-AL78-AL80</f>
        <v>-297862.228535868</v>
      </c>
      <c r="AM81" s="51">
        <f>AM58-AM65-AM67-AM71-AM78-AM80</f>
        <v>-295536.749458025</v>
      </c>
      <c r="AN81" s="51">
        <f>AN58-AN65-AN67-AN71-AN78-AN80</f>
        <v>-293410.067944567</v>
      </c>
      <c r="AO81" s="51">
        <f>AO58-AO65-AO67-AO71-AO78-AO80</f>
        <v>-291463.029767493</v>
      </c>
      <c r="AP81" s="51">
        <f>AP58-AP65-AP67-AP71-AP78-AP80</f>
        <v>-289678.500600473</v>
      </c>
    </row>
    <row r="84">
      <c r="A84" s="11" t="inlineStr">
        <is>
          <t>Funding</t>
        </is>
      </c>
      <c r="B84" s="14" t="inlineStr">
        <is>
          <t>AED</t>
        </is>
      </c>
      <c r="C84" s="56">
        <f>SUM(G84:R84)</f>
        <v>7000000</v>
      </c>
      <c r="D84" s="56">
        <f>SUM(S84:AD84)</f>
        <v>0</v>
      </c>
      <c r="E84" s="56">
        <f>SUM(AE84:AP84)</f>
        <v>0</v>
      </c>
      <c r="G84" s="12">
        <f>IF(G5=1,Assumptions!$B$7,0)</f>
        <v>7000000</v>
      </c>
      <c r="H84" s="12">
        <f>IF(H5=1,Assumptions!$B$7,0)</f>
        <v>0</v>
      </c>
      <c r="I84" s="12">
        <f>IF(I5=1,Assumptions!$B$7,0)</f>
        <v>0</v>
      </c>
      <c r="J84" s="12">
        <f>IF(J5=1,Assumptions!$B$7,0)</f>
        <v>0</v>
      </c>
      <c r="K84" s="12">
        <f>IF(K5=1,Assumptions!$B$7,0)</f>
        <v>0</v>
      </c>
      <c r="L84" s="12">
        <f>IF(L5=1,Assumptions!$B$7,0)</f>
        <v>0</v>
      </c>
      <c r="M84" s="12">
        <f>IF(M5=1,Assumptions!$B$7,0)</f>
        <v>0</v>
      </c>
      <c r="N84" s="12">
        <f>IF(N5=1,Assumptions!$B$7,0)</f>
        <v>0</v>
      </c>
      <c r="O84" s="12">
        <f>IF(O5=1,Assumptions!$B$7,0)</f>
        <v>0</v>
      </c>
      <c r="P84" s="12">
        <f>IF(P5=1,Assumptions!$B$7,0)</f>
        <v>0</v>
      </c>
      <c r="Q84" s="12">
        <f>IF(Q5=1,Assumptions!$B$7,0)</f>
        <v>0</v>
      </c>
      <c r="R84" s="12">
        <f>IF(R5=1,Assumptions!$B$7,0)</f>
        <v>0</v>
      </c>
      <c r="S84" s="12">
        <f>IF(S5=1,Assumptions!$B$7,0)</f>
        <v>0</v>
      </c>
      <c r="T84" s="12">
        <f>IF(T5=1,Assumptions!$B$7,0)</f>
        <v>0</v>
      </c>
      <c r="U84" s="12">
        <f>IF(U5=1,Assumptions!$B$7,0)</f>
        <v>0</v>
      </c>
      <c r="V84" s="12">
        <f>IF(V5=1,Assumptions!$B$7,0)</f>
        <v>0</v>
      </c>
      <c r="W84" s="12">
        <f>IF(W5=1,Assumptions!$B$7,0)</f>
        <v>0</v>
      </c>
      <c r="X84" s="12">
        <f>IF(X5=1,Assumptions!$B$7,0)</f>
        <v>0</v>
      </c>
      <c r="Y84" s="12">
        <f>IF(Y5=1,Assumptions!$B$7,0)</f>
        <v>0</v>
      </c>
      <c r="Z84" s="12">
        <f>IF(Z5=1,Assumptions!$B$7,0)</f>
        <v>0</v>
      </c>
      <c r="AA84" s="12">
        <f>IF(AA5=1,Assumptions!$B$7,0)</f>
        <v>0</v>
      </c>
      <c r="AB84" s="12">
        <f>IF(AB5=1,Assumptions!$B$7,0)</f>
        <v>0</v>
      </c>
      <c r="AC84" s="12">
        <f>IF(AC5=1,Assumptions!$B$7,0)</f>
        <v>0</v>
      </c>
      <c r="AD84" s="12">
        <f>IF(AD5=1,Assumptions!$B$7,0)</f>
        <v>0</v>
      </c>
      <c r="AE84" s="12">
        <f>IF(AE5=1,Assumptions!$B$7,0)</f>
        <v>0</v>
      </c>
      <c r="AF84" s="12">
        <f>IF(AF5=1,Assumptions!$B$7,0)</f>
        <v>0</v>
      </c>
      <c r="AG84" s="12">
        <f>IF(AG5=1,Assumptions!$B$7,0)</f>
        <v>0</v>
      </c>
      <c r="AH84" s="12">
        <f>IF(AH5=1,Assumptions!$B$7,0)</f>
        <v>0</v>
      </c>
      <c r="AI84" s="12">
        <f>IF(AI5=1,Assumptions!$B$7,0)</f>
        <v>0</v>
      </c>
      <c r="AJ84" s="12">
        <f>IF(AJ5=1,Assumptions!$B$7,0)</f>
        <v>0</v>
      </c>
      <c r="AK84" s="12">
        <f>IF(AK5=1,Assumptions!$B$7,0)</f>
        <v>0</v>
      </c>
      <c r="AL84" s="12">
        <f>IF(AL5=1,Assumptions!$B$7,0)</f>
        <v>0</v>
      </c>
      <c r="AM84" s="12">
        <f>IF(AM5=1,Assumptions!$B$7,0)</f>
        <v>0</v>
      </c>
      <c r="AN84" s="12">
        <f>IF(AN5=1,Assumptions!$B$7,0)</f>
        <v>0</v>
      </c>
      <c r="AO84" s="12">
        <f>IF(AO5=1,Assumptions!$B$7,0)</f>
        <v>0</v>
      </c>
      <c r="AP84" s="12">
        <f>IF(AP5=1,Assumptions!$B$7,0)</f>
        <v>0</v>
      </c>
    </row>
    <row r="85">
      <c r="A85" s="38" t="inlineStr">
        <is>
          <t>Cash at end of month</t>
        </is>
      </c>
      <c r="B85" s="58" t="inlineStr">
        <is>
          <t>AED</t>
        </is>
      </c>
      <c r="C85" s="59">
        <f>R85</f>
        <v>991691.159014444</v>
      </c>
      <c r="D85" s="59">
        <f>AD85</f>
        <v>-3794138.64730863</v>
      </c>
      <c r="E85" s="59">
        <f>AP85</f>
        <v>-7643598.19908762</v>
      </c>
      <c r="F85" s="40" t="n"/>
      <c r="G85" s="51">
        <f>Assumptions!$B$8+G81+G84</f>
        <v>6271006.15887579</v>
      </c>
      <c r="H85" s="51">
        <f>G85+H81+H84</f>
        <v>5722999.79722028</v>
      </c>
      <c r="I85" s="51">
        <f>H85+I81+I84</f>
        <v>5182622.01292386</v>
      </c>
      <c r="J85" s="51">
        <f>I85+J81+J84</f>
        <v>4649109.07581051</v>
      </c>
      <c r="K85" s="51">
        <f>J85+K81+K84</f>
        <v>4121780.84491838</v>
      </c>
      <c r="L85" s="51">
        <f>K85+L81+L84</f>
        <v>3600030.70774267</v>
      </c>
      <c r="M85" s="51">
        <f>L85+M81+M84</f>
        <v>3153395.01788201</v>
      </c>
      <c r="N85" s="51">
        <f>M85+N81+N84</f>
        <v>2711264.10030975</v>
      </c>
      <c r="O85" s="51">
        <f>N85+O81+O84</f>
        <v>2275725.00588977</v>
      </c>
      <c r="P85" s="51">
        <f>O85+P81+P84</f>
        <v>1844181.38496094</v>
      </c>
      <c r="Q85" s="51">
        <f>P85+Q81+Q84</f>
        <v>1416276.93106905</v>
      </c>
      <c r="R85" s="51">
        <f>Q85+R81+R84</f>
        <v>991691.159014444</v>
      </c>
      <c r="S85" s="51">
        <f>R85+S81+S84</f>
        <v>550338.074536972</v>
      </c>
      <c r="T85" s="51">
        <f>S85+T81+T84</f>
        <v>114318.522917951</v>
      </c>
      <c r="U85" s="51">
        <f>T85+U81+U84</f>
        <v>-316863.214693101</v>
      </c>
      <c r="V85" s="51">
        <f>U85+V81+V84</f>
        <v>-743651.174120356</v>
      </c>
      <c r="W85" s="51">
        <f>V85+W81+W84</f>
        <v>-1166443.64663152</v>
      </c>
      <c r="X85" s="51">
        <f>W85+X81+X84</f>
        <v>-1585598.37175595</v>
      </c>
      <c r="Y85" s="51">
        <f>X85+Y81+Y84</f>
        <v>-1960415.06281421</v>
      </c>
      <c r="Z85" s="51">
        <f>Y85+Z81+Z84</f>
        <v>-2332217.18879055</v>
      </c>
      <c r="AA85" s="51">
        <f>Z85+AA81+AA84</f>
        <v>-2701265.95536414</v>
      </c>
      <c r="AB85" s="51">
        <f>AA85+AB81+AB84</f>
        <v>-3067797.1363414</v>
      </c>
      <c r="AC85" s="51">
        <f>AB85+AC81+AC84</f>
        <v>-3432023.78851863</v>
      </c>
      <c r="AD85" s="51">
        <f>AC85+AD81+AD84</f>
        <v>-3794138.64730863</v>
      </c>
      <c r="AE85" s="51">
        <f>AD85+AE81+AE84</f>
        <v>-4150952.31389479</v>
      </c>
      <c r="AF85" s="51">
        <f>AE85+AF81+AF84</f>
        <v>-4503264.90004314</v>
      </c>
      <c r="AG85" s="51">
        <f>AF85+AG81+AG84</f>
        <v>-4851494.37967008</v>
      </c>
      <c r="AH85" s="51">
        <f>AG85+AH81+AH84</f>
        <v>-5196015.14949247</v>
      </c>
      <c r="AI85" s="51">
        <f>AH85+AI81+AI84</f>
        <v>-5537163.03609656</v>
      </c>
      <c r="AJ85" s="51">
        <f>AI85+AJ81+AJ84</f>
        <v>-5875239.67430741</v>
      </c>
      <c r="AK85" s="51">
        <f>AJ85+AK81+AK84</f>
        <v>-6175647.62278119</v>
      </c>
      <c r="AL85" s="51">
        <f>AK85+AL81+AL84</f>
        <v>-6473509.85131706</v>
      </c>
      <c r="AM85" s="51">
        <f>AL85+AM81+AM84</f>
        <v>-6769046.60077508</v>
      </c>
      <c r="AN85" s="51">
        <f>AM85+AN81+AN84</f>
        <v>-7062456.66871965</v>
      </c>
      <c r="AO85" s="51">
        <f>AN85+AO81+AO84</f>
        <v>-7353919.69848715</v>
      </c>
      <c r="AP85" s="51">
        <f>AO85+AP81+AP84</f>
        <v>-7643598.19908762</v>
      </c>
    </row>
    <row r="86">
      <c r="A86" s="11" t="inlineStr">
        <is>
          <t>Lowest cash in the year</t>
        </is>
      </c>
      <c r="B86" s="14" t="inlineStr">
        <is>
          <t>AED</t>
        </is>
      </c>
      <c r="C86" s="63">
        <f>MIN(G85:R85)</f>
        <v>991691.159014444</v>
      </c>
      <c r="D86" s="63">
        <f>MIN(S85:AD85)</f>
        <v>-3794138.64730863</v>
      </c>
      <c r="E86" s="63">
        <f>MIN(AE85:AP85)</f>
        <v>-7643598.19908762</v>
      </c>
    </row>
    <row r="87">
      <c r="A87" s="11" t="inlineStr">
        <is>
          <t>Month of the lowest cash</t>
        </is>
      </c>
      <c r="B87" s="14" t="inlineStr">
        <is>
          <t>month</t>
        </is>
      </c>
      <c r="C87" s="64">
        <f>MATCH(C86,G85:R85,0)+0</f>
        <v>12</v>
      </c>
      <c r="D87" s="64">
        <f>MATCH(D86,S85:AD85,0)+12</f>
        <v>24</v>
      </c>
      <c r="E87" s="64">
        <f>MATCH(E86,AE85:AP85,0)+24</f>
        <v>36</v>
      </c>
    </row>
    <row r="88">
      <c r="A88" s="11" t="inlineStr">
        <is>
          <t>Month number if the result is positive (999 if not)</t>
        </is>
      </c>
      <c r="B88" s="14" t="inlineStr">
        <is>
          <t>month</t>
        </is>
      </c>
      <c r="G88" s="25">
        <f>IF(G81&gt;0,G5,999)</f>
        <v>999</v>
      </c>
      <c r="H88" s="25">
        <f>IF(H81&gt;0,H5,999)</f>
        <v>999</v>
      </c>
      <c r="I88" s="25">
        <f>IF(I81&gt;0,I5,999)</f>
        <v>999</v>
      </c>
      <c r="J88" s="25">
        <f>IF(J81&gt;0,J5,999)</f>
        <v>999</v>
      </c>
      <c r="K88" s="25">
        <f>IF(K81&gt;0,K5,999)</f>
        <v>999</v>
      </c>
      <c r="L88" s="25">
        <f>IF(L81&gt;0,L5,999)</f>
        <v>999</v>
      </c>
      <c r="M88" s="25">
        <f>IF(M81&gt;0,M5,999)</f>
        <v>999</v>
      </c>
      <c r="N88" s="25">
        <f>IF(N81&gt;0,N5,999)</f>
        <v>999</v>
      </c>
      <c r="O88" s="25">
        <f>IF(O81&gt;0,O5,999)</f>
        <v>999</v>
      </c>
      <c r="P88" s="25">
        <f>IF(P81&gt;0,P5,999)</f>
        <v>999</v>
      </c>
      <c r="Q88" s="25">
        <f>IF(Q81&gt;0,Q5,999)</f>
        <v>999</v>
      </c>
      <c r="R88" s="25">
        <f>IF(R81&gt;0,R5,999)</f>
        <v>999</v>
      </c>
      <c r="S88" s="25">
        <f>IF(S81&gt;0,S5,999)</f>
        <v>999</v>
      </c>
      <c r="T88" s="25">
        <f>IF(T81&gt;0,T5,999)</f>
        <v>999</v>
      </c>
      <c r="U88" s="25">
        <f>IF(U81&gt;0,U5,999)</f>
        <v>999</v>
      </c>
      <c r="V88" s="25">
        <f>IF(V81&gt;0,V5,999)</f>
        <v>999</v>
      </c>
      <c r="W88" s="25">
        <f>IF(W81&gt;0,W5,999)</f>
        <v>999</v>
      </c>
      <c r="X88" s="25">
        <f>IF(X81&gt;0,X5,999)</f>
        <v>999</v>
      </c>
      <c r="Y88" s="25">
        <f>IF(Y81&gt;0,Y5,999)</f>
        <v>999</v>
      </c>
      <c r="Z88" s="25">
        <f>IF(Z81&gt;0,Z5,999)</f>
        <v>999</v>
      </c>
      <c r="AA88" s="25">
        <f>IF(AA81&gt;0,AA5,999)</f>
        <v>999</v>
      </c>
      <c r="AB88" s="25">
        <f>IF(AB81&gt;0,AB5,999)</f>
        <v>999</v>
      </c>
      <c r="AC88" s="25">
        <f>IF(AC81&gt;0,AC5,999)</f>
        <v>999</v>
      </c>
      <c r="AD88" s="25">
        <f>IF(AD81&gt;0,AD5,999)</f>
        <v>999</v>
      </c>
      <c r="AE88" s="25">
        <f>IF(AE81&gt;0,AE5,999)</f>
        <v>999</v>
      </c>
      <c r="AF88" s="25">
        <f>IF(AF81&gt;0,AF5,999)</f>
        <v>999</v>
      </c>
      <c r="AG88" s="25">
        <f>IF(AG81&gt;0,AG5,999)</f>
        <v>999</v>
      </c>
      <c r="AH88" s="25">
        <f>IF(AH81&gt;0,AH5,999)</f>
        <v>999</v>
      </c>
      <c r="AI88" s="25">
        <f>IF(AI81&gt;0,AI5,999)</f>
        <v>999</v>
      </c>
      <c r="AJ88" s="25">
        <f>IF(AJ81&gt;0,AJ5,999)</f>
        <v>999</v>
      </c>
      <c r="AK88" s="25">
        <f>IF(AK81&gt;0,AK5,999)</f>
        <v>999</v>
      </c>
      <c r="AL88" s="25">
        <f>IF(AL81&gt;0,AL5,999)</f>
        <v>999</v>
      </c>
      <c r="AM88" s="25">
        <f>IF(AM81&gt;0,AM5,999)</f>
        <v>999</v>
      </c>
      <c r="AN88" s="25">
        <f>IF(AN81&gt;0,AN5,999)</f>
        <v>999</v>
      </c>
      <c r="AO88" s="25">
        <f>IF(AO81&gt;0,AO5,999)</f>
        <v>999</v>
      </c>
      <c r="AP88" s="25">
        <f>IF(AP81&gt;0,AP5,999)</f>
        <v>999</v>
      </c>
    </row>
    <row r="89">
      <c r="A89" s="11" t="inlineStr">
        <is>
          <t>Month number if cash is below zero (999 if not)</t>
        </is>
      </c>
      <c r="B89" s="14" t="inlineStr">
        <is>
          <t>month</t>
        </is>
      </c>
      <c r="G89" s="25">
        <f>IF(G85&lt;0,G5,999)</f>
        <v>999</v>
      </c>
      <c r="H89" s="25">
        <f>IF(H85&lt;0,H5,999)</f>
        <v>999</v>
      </c>
      <c r="I89" s="25">
        <f>IF(I85&lt;0,I5,999)</f>
        <v>999</v>
      </c>
      <c r="J89" s="25">
        <f>IF(J85&lt;0,J5,999)</f>
        <v>999</v>
      </c>
      <c r="K89" s="25">
        <f>IF(K85&lt;0,K5,999)</f>
        <v>999</v>
      </c>
      <c r="L89" s="25">
        <f>IF(L85&lt;0,L5,999)</f>
        <v>999</v>
      </c>
      <c r="M89" s="25">
        <f>IF(M85&lt;0,M5,999)</f>
        <v>999</v>
      </c>
      <c r="N89" s="25">
        <f>IF(N85&lt;0,N5,999)</f>
        <v>999</v>
      </c>
      <c r="O89" s="25">
        <f>IF(O85&lt;0,O5,999)</f>
        <v>999</v>
      </c>
      <c r="P89" s="25">
        <f>IF(P85&lt;0,P5,999)</f>
        <v>999</v>
      </c>
      <c r="Q89" s="25">
        <f>IF(Q85&lt;0,Q5,999)</f>
        <v>999</v>
      </c>
      <c r="R89" s="25">
        <f>IF(R85&lt;0,R5,999)</f>
        <v>999</v>
      </c>
      <c r="S89" s="25">
        <f>IF(S85&lt;0,S5,999)</f>
        <v>999</v>
      </c>
      <c r="T89" s="25">
        <f>IF(T85&lt;0,T5,999)</f>
        <v>999</v>
      </c>
      <c r="U89" s="25">
        <f>IF(U85&lt;0,U5,999)</f>
        <v>15</v>
      </c>
      <c r="V89" s="25">
        <f>IF(V85&lt;0,V5,999)</f>
        <v>16</v>
      </c>
      <c r="W89" s="25">
        <f>IF(W85&lt;0,W5,999)</f>
        <v>17</v>
      </c>
      <c r="X89" s="25">
        <f>IF(X85&lt;0,X5,999)</f>
        <v>18</v>
      </c>
      <c r="Y89" s="25">
        <f>IF(Y85&lt;0,Y5,999)</f>
        <v>19</v>
      </c>
      <c r="Z89" s="25">
        <f>IF(Z85&lt;0,Z5,999)</f>
        <v>20</v>
      </c>
      <c r="AA89" s="25">
        <f>IF(AA85&lt;0,AA5,999)</f>
        <v>21</v>
      </c>
      <c r="AB89" s="25">
        <f>IF(AB85&lt;0,AB5,999)</f>
        <v>22</v>
      </c>
      <c r="AC89" s="25">
        <f>IF(AC85&lt;0,AC5,999)</f>
        <v>23</v>
      </c>
      <c r="AD89" s="25">
        <f>IF(AD85&lt;0,AD5,999)</f>
        <v>24</v>
      </c>
      <c r="AE89" s="25">
        <f>IF(AE85&lt;0,AE5,999)</f>
        <v>25</v>
      </c>
      <c r="AF89" s="25">
        <f>IF(AF85&lt;0,AF5,999)</f>
        <v>26</v>
      </c>
      <c r="AG89" s="25">
        <f>IF(AG85&lt;0,AG5,999)</f>
        <v>27</v>
      </c>
      <c r="AH89" s="25">
        <f>IF(AH85&lt;0,AH5,999)</f>
        <v>28</v>
      </c>
      <c r="AI89" s="25">
        <f>IF(AI85&lt;0,AI5,999)</f>
        <v>29</v>
      </c>
      <c r="AJ89" s="25">
        <f>IF(AJ85&lt;0,AJ5,999)</f>
        <v>30</v>
      </c>
      <c r="AK89" s="25">
        <f>IF(AK85&lt;0,AK5,999)</f>
        <v>31</v>
      </c>
      <c r="AL89" s="25">
        <f>IF(AL85&lt;0,AL5,999)</f>
        <v>32</v>
      </c>
      <c r="AM89" s="25">
        <f>IF(AM85&lt;0,AM5,999)</f>
        <v>33</v>
      </c>
      <c r="AN89" s="25">
        <f>IF(AN85&lt;0,AN5,999)</f>
        <v>34</v>
      </c>
      <c r="AO89" s="25">
        <f>IF(AO85&lt;0,AO5,999)</f>
        <v>35</v>
      </c>
      <c r="AP89" s="25">
        <f>IF(AP85&lt;0,AP5,999)</f>
        <v>36</v>
      </c>
    </row>
  </sheetData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2:AP89"/>
  <sheetViews>
    <sheetView showGridLines="0" zoomScale="100" workbookViewId="0">
      <pane xSplit="6" ySplit="6" topLeftCell="G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3" customWidth="1" min="2" max="2"/>
    <col width="13" customWidth="1" min="3" max="3"/>
    <col width="13" customWidth="1" min="4" max="4"/>
    <col width="13" customWidth="1" min="5" max="5"/>
    <col width="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</cols>
  <sheetData>
    <row r="2">
      <c r="A2" s="2" t="inlineStr">
        <is>
          <t>Monthly engine for the Base case: every figure is a formula reading the Base column of the Assumptions sheet. Month 1 is the launch month. Year columns sum the months (flows) or take month 12, 24 or 36 (balances).</t>
        </is>
      </c>
    </row>
    <row r="3">
      <c r="A3" s="52" t="inlineStr">
        <is>
          <t>Base case, 36 months (AED unless shown)</t>
        </is>
      </c>
    </row>
    <row r="4">
      <c r="A4" s="53" t="inlineStr"/>
      <c r="B4" s="53" t="inlineStr">
        <is>
          <t>Unit</t>
        </is>
      </c>
      <c r="C4" s="54" t="inlineStr">
        <is>
          <t>Year 1</t>
        </is>
      </c>
      <c r="D4" s="54" t="inlineStr">
        <is>
          <t>Year 2</t>
        </is>
      </c>
      <c r="E4" s="54" t="inlineStr">
        <is>
          <t>Year 3</t>
        </is>
      </c>
      <c r="F4" s="54" t="inlineStr"/>
      <c r="G4" s="54" t="inlineStr">
        <is>
          <t>M1</t>
        </is>
      </c>
      <c r="H4" s="54" t="inlineStr">
        <is>
          <t>M2</t>
        </is>
      </c>
      <c r="I4" s="54" t="inlineStr">
        <is>
          <t>M3</t>
        </is>
      </c>
      <c r="J4" s="54" t="inlineStr">
        <is>
          <t>M4</t>
        </is>
      </c>
      <c r="K4" s="54" t="inlineStr">
        <is>
          <t>M5</t>
        </is>
      </c>
      <c r="L4" s="54" t="inlineStr">
        <is>
          <t>M6</t>
        </is>
      </c>
      <c r="M4" s="54" t="inlineStr">
        <is>
          <t>M7</t>
        </is>
      </c>
      <c r="N4" s="54" t="inlineStr">
        <is>
          <t>M8</t>
        </is>
      </c>
      <c r="O4" s="54" t="inlineStr">
        <is>
          <t>M9</t>
        </is>
      </c>
      <c r="P4" s="54" t="inlineStr">
        <is>
          <t>M10</t>
        </is>
      </c>
      <c r="Q4" s="54" t="inlineStr">
        <is>
          <t>M11</t>
        </is>
      </c>
      <c r="R4" s="54" t="inlineStr">
        <is>
          <t>M12</t>
        </is>
      </c>
      <c r="S4" s="54" t="inlineStr">
        <is>
          <t>M13</t>
        </is>
      </c>
      <c r="T4" s="54" t="inlineStr">
        <is>
          <t>M14</t>
        </is>
      </c>
      <c r="U4" s="54" t="inlineStr">
        <is>
          <t>M15</t>
        </is>
      </c>
      <c r="V4" s="54" t="inlineStr">
        <is>
          <t>M16</t>
        </is>
      </c>
      <c r="W4" s="54" t="inlineStr">
        <is>
          <t>M17</t>
        </is>
      </c>
      <c r="X4" s="54" t="inlineStr">
        <is>
          <t>M18</t>
        </is>
      </c>
      <c r="Y4" s="54" t="inlineStr">
        <is>
          <t>M19</t>
        </is>
      </c>
      <c r="Z4" s="54" t="inlineStr">
        <is>
          <t>M20</t>
        </is>
      </c>
      <c r="AA4" s="54" t="inlineStr">
        <is>
          <t>M21</t>
        </is>
      </c>
      <c r="AB4" s="54" t="inlineStr">
        <is>
          <t>M22</t>
        </is>
      </c>
      <c r="AC4" s="54" t="inlineStr">
        <is>
          <t>M23</t>
        </is>
      </c>
      <c r="AD4" s="54" t="inlineStr">
        <is>
          <t>M24</t>
        </is>
      </c>
      <c r="AE4" s="54" t="inlineStr">
        <is>
          <t>M25</t>
        </is>
      </c>
      <c r="AF4" s="54" t="inlineStr">
        <is>
          <t>M26</t>
        </is>
      </c>
      <c r="AG4" s="54" t="inlineStr">
        <is>
          <t>M27</t>
        </is>
      </c>
      <c r="AH4" s="54" t="inlineStr">
        <is>
          <t>M28</t>
        </is>
      </c>
      <c r="AI4" s="54" t="inlineStr">
        <is>
          <t>M29</t>
        </is>
      </c>
      <c r="AJ4" s="54" t="inlineStr">
        <is>
          <t>M30</t>
        </is>
      </c>
      <c r="AK4" s="54" t="inlineStr">
        <is>
          <t>M31</t>
        </is>
      </c>
      <c r="AL4" s="54" t="inlineStr">
        <is>
          <t>M32</t>
        </is>
      </c>
      <c r="AM4" s="54" t="inlineStr">
        <is>
          <t>M33</t>
        </is>
      </c>
      <c r="AN4" s="54" t="inlineStr">
        <is>
          <t>M34</t>
        </is>
      </c>
      <c r="AO4" s="54" t="inlineStr">
        <is>
          <t>M35</t>
        </is>
      </c>
      <c r="AP4" s="54" t="inlineStr">
        <is>
          <t>M36</t>
        </is>
      </c>
    </row>
    <row r="5">
      <c r="A5" s="14" t="inlineStr">
        <is>
          <t>Month</t>
        </is>
      </c>
      <c r="G5" s="55" t="n">
        <v>1</v>
      </c>
      <c r="H5" s="55">
        <f>G5+1</f>
        <v>2</v>
      </c>
      <c r="I5" s="55">
        <f>H5+1</f>
        <v>3</v>
      </c>
      <c r="J5" s="55">
        <f>I5+1</f>
        <v>4</v>
      </c>
      <c r="K5" s="55">
        <f>J5+1</f>
        <v>5</v>
      </c>
      <c r="L5" s="55">
        <f>K5+1</f>
        <v>6</v>
      </c>
      <c r="M5" s="55">
        <f>L5+1</f>
        <v>7</v>
      </c>
      <c r="N5" s="55">
        <f>M5+1</f>
        <v>8</v>
      </c>
      <c r="O5" s="55">
        <f>N5+1</f>
        <v>9</v>
      </c>
      <c r="P5" s="55">
        <f>O5+1</f>
        <v>10</v>
      </c>
      <c r="Q5" s="55">
        <f>P5+1</f>
        <v>11</v>
      </c>
      <c r="R5" s="55">
        <f>Q5+1</f>
        <v>12</v>
      </c>
      <c r="S5" s="55">
        <f>R5+1</f>
        <v>13</v>
      </c>
      <c r="T5" s="55">
        <f>S5+1</f>
        <v>14</v>
      </c>
      <c r="U5" s="55">
        <f>T5+1</f>
        <v>15</v>
      </c>
      <c r="V5" s="55">
        <f>U5+1</f>
        <v>16</v>
      </c>
      <c r="W5" s="55">
        <f>V5+1</f>
        <v>17</v>
      </c>
      <c r="X5" s="55">
        <f>W5+1</f>
        <v>18</v>
      </c>
      <c r="Y5" s="55">
        <f>X5+1</f>
        <v>19</v>
      </c>
      <c r="Z5" s="55">
        <f>Y5+1</f>
        <v>20</v>
      </c>
      <c r="AA5" s="55">
        <f>Z5+1</f>
        <v>21</v>
      </c>
      <c r="AB5" s="55">
        <f>AA5+1</f>
        <v>22</v>
      </c>
      <c r="AC5" s="55">
        <f>AB5+1</f>
        <v>23</v>
      </c>
      <c r="AD5" s="55">
        <f>AC5+1</f>
        <v>24</v>
      </c>
      <c r="AE5" s="55">
        <f>AD5+1</f>
        <v>25</v>
      </c>
      <c r="AF5" s="55">
        <f>AE5+1</f>
        <v>26</v>
      </c>
      <c r="AG5" s="55">
        <f>AF5+1</f>
        <v>27</v>
      </c>
      <c r="AH5" s="55">
        <f>AG5+1</f>
        <v>28</v>
      </c>
      <c r="AI5" s="55">
        <f>AH5+1</f>
        <v>29</v>
      </c>
      <c r="AJ5" s="55">
        <f>AI5+1</f>
        <v>30</v>
      </c>
      <c r="AK5" s="55">
        <f>AJ5+1</f>
        <v>31</v>
      </c>
      <c r="AL5" s="55">
        <f>AK5+1</f>
        <v>32</v>
      </c>
      <c r="AM5" s="55">
        <f>AL5+1</f>
        <v>33</v>
      </c>
      <c r="AN5" s="55">
        <f>AM5+1</f>
        <v>34</v>
      </c>
      <c r="AO5" s="55">
        <f>AN5+1</f>
        <v>35</v>
      </c>
      <c r="AP5" s="55">
        <f>AO5+1</f>
        <v>36</v>
      </c>
    </row>
    <row r="6">
      <c r="A6" s="14" t="inlineStr">
        <is>
          <t>Year</t>
        </is>
      </c>
      <c r="G6" s="55">
        <f>INT((G5-1)/12)+1</f>
        <v>1</v>
      </c>
      <c r="H6" s="55">
        <f>INT((H5-1)/12)+1</f>
        <v>1</v>
      </c>
      <c r="I6" s="55">
        <f>INT((I5-1)/12)+1</f>
        <v>1</v>
      </c>
      <c r="J6" s="55">
        <f>INT((J5-1)/12)+1</f>
        <v>1</v>
      </c>
      <c r="K6" s="55">
        <f>INT((K5-1)/12)+1</f>
        <v>1</v>
      </c>
      <c r="L6" s="55">
        <f>INT((L5-1)/12)+1</f>
        <v>1</v>
      </c>
      <c r="M6" s="55">
        <f>INT((M5-1)/12)+1</f>
        <v>1</v>
      </c>
      <c r="N6" s="55">
        <f>INT((N5-1)/12)+1</f>
        <v>1</v>
      </c>
      <c r="O6" s="55">
        <f>INT((O5-1)/12)+1</f>
        <v>1</v>
      </c>
      <c r="P6" s="55">
        <f>INT((P5-1)/12)+1</f>
        <v>1</v>
      </c>
      <c r="Q6" s="55">
        <f>INT((Q5-1)/12)+1</f>
        <v>1</v>
      </c>
      <c r="R6" s="55">
        <f>INT((R5-1)/12)+1</f>
        <v>1</v>
      </c>
      <c r="S6" s="55">
        <f>INT((S5-1)/12)+1</f>
        <v>2</v>
      </c>
      <c r="T6" s="55">
        <f>INT((T5-1)/12)+1</f>
        <v>2</v>
      </c>
      <c r="U6" s="55">
        <f>INT((U5-1)/12)+1</f>
        <v>2</v>
      </c>
      <c r="V6" s="55">
        <f>INT((V5-1)/12)+1</f>
        <v>2</v>
      </c>
      <c r="W6" s="55">
        <f>INT((W5-1)/12)+1</f>
        <v>2</v>
      </c>
      <c r="X6" s="55">
        <f>INT((X5-1)/12)+1</f>
        <v>2</v>
      </c>
      <c r="Y6" s="55">
        <f>INT((Y5-1)/12)+1</f>
        <v>2</v>
      </c>
      <c r="Z6" s="55">
        <f>INT((Z5-1)/12)+1</f>
        <v>2</v>
      </c>
      <c r="AA6" s="55">
        <f>INT((AA5-1)/12)+1</f>
        <v>2</v>
      </c>
      <c r="AB6" s="55">
        <f>INT((AB5-1)/12)+1</f>
        <v>2</v>
      </c>
      <c r="AC6" s="55">
        <f>INT((AC5-1)/12)+1</f>
        <v>2</v>
      </c>
      <c r="AD6" s="55">
        <f>INT((AD5-1)/12)+1</f>
        <v>2</v>
      </c>
      <c r="AE6" s="55">
        <f>INT((AE5-1)/12)+1</f>
        <v>3</v>
      </c>
      <c r="AF6" s="55">
        <f>INT((AF5-1)/12)+1</f>
        <v>3</v>
      </c>
      <c r="AG6" s="55">
        <f>INT((AG5-1)/12)+1</f>
        <v>3</v>
      </c>
      <c r="AH6" s="55">
        <f>INT((AH5-1)/12)+1</f>
        <v>3</v>
      </c>
      <c r="AI6" s="55">
        <f>INT((AI5-1)/12)+1</f>
        <v>3</v>
      </c>
      <c r="AJ6" s="55">
        <f>INT((AJ5-1)/12)+1</f>
        <v>3</v>
      </c>
      <c r="AK6" s="55">
        <f>INT((AK5-1)/12)+1</f>
        <v>3</v>
      </c>
      <c r="AL6" s="55">
        <f>INT((AL5-1)/12)+1</f>
        <v>3</v>
      </c>
      <c r="AM6" s="55">
        <f>INT((AM5-1)/12)+1</f>
        <v>3</v>
      </c>
      <c r="AN6" s="55">
        <f>INT((AN5-1)/12)+1</f>
        <v>3</v>
      </c>
      <c r="AO6" s="55">
        <f>INT((AO5-1)/12)+1</f>
        <v>3</v>
      </c>
      <c r="AP6" s="55">
        <f>INT((AP5-1)/12)+1</f>
        <v>3</v>
      </c>
    </row>
    <row r="7">
      <c r="A7" s="35" t="inlineStr">
        <is>
          <t>Acquisition</t>
        </is>
      </c>
    </row>
    <row r="9">
      <c r="A9" s="11" t="inlineStr">
        <is>
          <t>Performance marketing spend</t>
        </is>
      </c>
      <c r="B9" s="14" t="inlineStr">
        <is>
          <t>AED</t>
        </is>
      </c>
      <c r="C9" s="56">
        <f>SUM(G9:R9)</f>
        <v>1800000</v>
      </c>
      <c r="D9" s="56">
        <f>SUM(S9:AD9)</f>
        <v>2400000</v>
      </c>
      <c r="E9" s="56">
        <f>SUM(AE9:AP9)</f>
        <v>3000000</v>
      </c>
      <c r="G9" s="12">
        <f>CHOOSE(G6,Assumptions!$C$11,Assumptions!$C$12,Assumptions!$C$13)</f>
        <v>150000</v>
      </c>
      <c r="H9" s="12">
        <f>CHOOSE(H6,Assumptions!$C$11,Assumptions!$C$12,Assumptions!$C$13)</f>
        <v>150000</v>
      </c>
      <c r="I9" s="12">
        <f>CHOOSE(I6,Assumptions!$C$11,Assumptions!$C$12,Assumptions!$C$13)</f>
        <v>150000</v>
      </c>
      <c r="J9" s="12">
        <f>CHOOSE(J6,Assumptions!$C$11,Assumptions!$C$12,Assumptions!$C$13)</f>
        <v>150000</v>
      </c>
      <c r="K9" s="12">
        <f>CHOOSE(K6,Assumptions!$C$11,Assumptions!$C$12,Assumptions!$C$13)</f>
        <v>150000</v>
      </c>
      <c r="L9" s="12">
        <f>CHOOSE(L6,Assumptions!$C$11,Assumptions!$C$12,Assumptions!$C$13)</f>
        <v>150000</v>
      </c>
      <c r="M9" s="12">
        <f>CHOOSE(M6,Assumptions!$C$11,Assumptions!$C$12,Assumptions!$C$13)</f>
        <v>150000</v>
      </c>
      <c r="N9" s="12">
        <f>CHOOSE(N6,Assumptions!$C$11,Assumptions!$C$12,Assumptions!$C$13)</f>
        <v>150000</v>
      </c>
      <c r="O9" s="12">
        <f>CHOOSE(O6,Assumptions!$C$11,Assumptions!$C$12,Assumptions!$C$13)</f>
        <v>150000</v>
      </c>
      <c r="P9" s="12">
        <f>CHOOSE(P6,Assumptions!$C$11,Assumptions!$C$12,Assumptions!$C$13)</f>
        <v>150000</v>
      </c>
      <c r="Q9" s="12">
        <f>CHOOSE(Q6,Assumptions!$C$11,Assumptions!$C$12,Assumptions!$C$13)</f>
        <v>150000</v>
      </c>
      <c r="R9" s="12">
        <f>CHOOSE(R6,Assumptions!$C$11,Assumptions!$C$12,Assumptions!$C$13)</f>
        <v>150000</v>
      </c>
      <c r="S9" s="12">
        <f>CHOOSE(S6,Assumptions!$C$11,Assumptions!$C$12,Assumptions!$C$13)</f>
        <v>200000</v>
      </c>
      <c r="T9" s="12">
        <f>CHOOSE(T6,Assumptions!$C$11,Assumptions!$C$12,Assumptions!$C$13)</f>
        <v>200000</v>
      </c>
      <c r="U9" s="12">
        <f>CHOOSE(U6,Assumptions!$C$11,Assumptions!$C$12,Assumptions!$C$13)</f>
        <v>200000</v>
      </c>
      <c r="V9" s="12">
        <f>CHOOSE(V6,Assumptions!$C$11,Assumptions!$C$12,Assumptions!$C$13)</f>
        <v>200000</v>
      </c>
      <c r="W9" s="12">
        <f>CHOOSE(W6,Assumptions!$C$11,Assumptions!$C$12,Assumptions!$C$13)</f>
        <v>200000</v>
      </c>
      <c r="X9" s="12">
        <f>CHOOSE(X6,Assumptions!$C$11,Assumptions!$C$12,Assumptions!$C$13)</f>
        <v>200000</v>
      </c>
      <c r="Y9" s="12">
        <f>CHOOSE(Y6,Assumptions!$C$11,Assumptions!$C$12,Assumptions!$C$13)</f>
        <v>200000</v>
      </c>
      <c r="Z9" s="12">
        <f>CHOOSE(Z6,Assumptions!$C$11,Assumptions!$C$12,Assumptions!$C$13)</f>
        <v>200000</v>
      </c>
      <c r="AA9" s="12">
        <f>CHOOSE(AA6,Assumptions!$C$11,Assumptions!$C$12,Assumptions!$C$13)</f>
        <v>200000</v>
      </c>
      <c r="AB9" s="12">
        <f>CHOOSE(AB6,Assumptions!$C$11,Assumptions!$C$12,Assumptions!$C$13)</f>
        <v>200000</v>
      </c>
      <c r="AC9" s="12">
        <f>CHOOSE(AC6,Assumptions!$C$11,Assumptions!$C$12,Assumptions!$C$13)</f>
        <v>200000</v>
      </c>
      <c r="AD9" s="12">
        <f>CHOOSE(AD6,Assumptions!$C$11,Assumptions!$C$12,Assumptions!$C$13)</f>
        <v>200000</v>
      </c>
      <c r="AE9" s="12">
        <f>CHOOSE(AE6,Assumptions!$C$11,Assumptions!$C$12,Assumptions!$C$13)</f>
        <v>250000</v>
      </c>
      <c r="AF9" s="12">
        <f>CHOOSE(AF6,Assumptions!$C$11,Assumptions!$C$12,Assumptions!$C$13)</f>
        <v>250000</v>
      </c>
      <c r="AG9" s="12">
        <f>CHOOSE(AG6,Assumptions!$C$11,Assumptions!$C$12,Assumptions!$C$13)</f>
        <v>250000</v>
      </c>
      <c r="AH9" s="12">
        <f>CHOOSE(AH6,Assumptions!$C$11,Assumptions!$C$12,Assumptions!$C$13)</f>
        <v>250000</v>
      </c>
      <c r="AI9" s="12">
        <f>CHOOSE(AI6,Assumptions!$C$11,Assumptions!$C$12,Assumptions!$C$13)</f>
        <v>250000</v>
      </c>
      <c r="AJ9" s="12">
        <f>CHOOSE(AJ6,Assumptions!$C$11,Assumptions!$C$12,Assumptions!$C$13)</f>
        <v>250000</v>
      </c>
      <c r="AK9" s="12">
        <f>CHOOSE(AK6,Assumptions!$C$11,Assumptions!$C$12,Assumptions!$C$13)</f>
        <v>250000</v>
      </c>
      <c r="AL9" s="12">
        <f>CHOOSE(AL6,Assumptions!$C$11,Assumptions!$C$12,Assumptions!$C$13)</f>
        <v>250000</v>
      </c>
      <c r="AM9" s="12">
        <f>CHOOSE(AM6,Assumptions!$C$11,Assumptions!$C$12,Assumptions!$C$13)</f>
        <v>250000</v>
      </c>
      <c r="AN9" s="12">
        <f>CHOOSE(AN6,Assumptions!$C$11,Assumptions!$C$12,Assumptions!$C$13)</f>
        <v>250000</v>
      </c>
      <c r="AO9" s="12">
        <f>CHOOSE(AO6,Assumptions!$C$11,Assumptions!$C$12,Assumptions!$C$13)</f>
        <v>250000</v>
      </c>
      <c r="AP9" s="12">
        <f>CHOOSE(AP6,Assumptions!$C$11,Assumptions!$C$12,Assumptions!$C$13)</f>
        <v>250000</v>
      </c>
    </row>
    <row r="10">
      <c r="A10" s="11" t="inlineStr">
        <is>
          <t>Installs</t>
        </is>
      </c>
      <c r="B10" s="14" t="inlineStr">
        <is>
          <t>installs</t>
        </is>
      </c>
      <c r="C10" s="56">
        <f>SUM(G10:R10)</f>
        <v>120000</v>
      </c>
      <c r="D10" s="56">
        <f>SUM(S10:AD10)</f>
        <v>160000</v>
      </c>
      <c r="E10" s="56">
        <f>SUM(AE10:AP10)</f>
        <v>200000</v>
      </c>
      <c r="G10" s="12">
        <f>G9/Assumptions!$C$14</f>
        <v>10000</v>
      </c>
      <c r="H10" s="12">
        <f>H9/Assumptions!$C$14</f>
        <v>10000</v>
      </c>
      <c r="I10" s="12">
        <f>I9/Assumptions!$C$14</f>
        <v>10000</v>
      </c>
      <c r="J10" s="12">
        <f>J9/Assumptions!$C$14</f>
        <v>10000</v>
      </c>
      <c r="K10" s="12">
        <f>K9/Assumptions!$C$14</f>
        <v>10000</v>
      </c>
      <c r="L10" s="12">
        <f>L9/Assumptions!$C$14</f>
        <v>10000</v>
      </c>
      <c r="M10" s="12">
        <f>M9/Assumptions!$C$14</f>
        <v>10000</v>
      </c>
      <c r="N10" s="12">
        <f>N9/Assumptions!$C$14</f>
        <v>10000</v>
      </c>
      <c r="O10" s="12">
        <f>O9/Assumptions!$C$14</f>
        <v>10000</v>
      </c>
      <c r="P10" s="12">
        <f>P9/Assumptions!$C$14</f>
        <v>10000</v>
      </c>
      <c r="Q10" s="12">
        <f>Q9/Assumptions!$C$14</f>
        <v>10000</v>
      </c>
      <c r="R10" s="12">
        <f>R9/Assumptions!$C$14</f>
        <v>10000</v>
      </c>
      <c r="S10" s="12">
        <f>S9/Assumptions!$C$14</f>
        <v>13333.3333333333</v>
      </c>
      <c r="T10" s="12">
        <f>T9/Assumptions!$C$14</f>
        <v>13333.3333333333</v>
      </c>
      <c r="U10" s="12">
        <f>U9/Assumptions!$C$14</f>
        <v>13333.3333333333</v>
      </c>
      <c r="V10" s="12">
        <f>V9/Assumptions!$C$14</f>
        <v>13333.3333333333</v>
      </c>
      <c r="W10" s="12">
        <f>W9/Assumptions!$C$14</f>
        <v>13333.3333333333</v>
      </c>
      <c r="X10" s="12">
        <f>X9/Assumptions!$C$14</f>
        <v>13333.3333333333</v>
      </c>
      <c r="Y10" s="12">
        <f>Y9/Assumptions!$C$14</f>
        <v>13333.3333333333</v>
      </c>
      <c r="Z10" s="12">
        <f>Z9/Assumptions!$C$14</f>
        <v>13333.3333333333</v>
      </c>
      <c r="AA10" s="12">
        <f>AA9/Assumptions!$C$14</f>
        <v>13333.3333333333</v>
      </c>
      <c r="AB10" s="12">
        <f>AB9/Assumptions!$C$14</f>
        <v>13333.3333333333</v>
      </c>
      <c r="AC10" s="12">
        <f>AC9/Assumptions!$C$14</f>
        <v>13333.3333333333</v>
      </c>
      <c r="AD10" s="12">
        <f>AD9/Assumptions!$C$14</f>
        <v>13333.3333333333</v>
      </c>
      <c r="AE10" s="12">
        <f>AE9/Assumptions!$C$14</f>
        <v>16666.6666666667</v>
      </c>
      <c r="AF10" s="12">
        <f>AF9/Assumptions!$C$14</f>
        <v>16666.6666666667</v>
      </c>
      <c r="AG10" s="12">
        <f>AG9/Assumptions!$C$14</f>
        <v>16666.6666666667</v>
      </c>
      <c r="AH10" s="12">
        <f>AH9/Assumptions!$C$14</f>
        <v>16666.6666666667</v>
      </c>
      <c r="AI10" s="12">
        <f>AI9/Assumptions!$C$14</f>
        <v>16666.6666666667</v>
      </c>
      <c r="AJ10" s="12">
        <f>AJ9/Assumptions!$C$14</f>
        <v>16666.6666666667</v>
      </c>
      <c r="AK10" s="12">
        <f>AK9/Assumptions!$C$14</f>
        <v>16666.6666666667</v>
      </c>
      <c r="AL10" s="12">
        <f>AL9/Assumptions!$C$14</f>
        <v>16666.6666666667</v>
      </c>
      <c r="AM10" s="12">
        <f>AM9/Assumptions!$C$14</f>
        <v>16666.6666666667</v>
      </c>
      <c r="AN10" s="12">
        <f>AN9/Assumptions!$C$14</f>
        <v>16666.6666666667</v>
      </c>
      <c r="AO10" s="12">
        <f>AO9/Assumptions!$C$14</f>
        <v>16666.6666666667</v>
      </c>
      <c r="AP10" s="12">
        <f>AP9/Assumptions!$C$14</f>
        <v>16666.6666666667</v>
      </c>
    </row>
    <row r="11">
      <c r="A11" s="11" t="inlineStr">
        <is>
          <t>Paid members (installs x conversion)</t>
        </is>
      </c>
      <c r="B11" s="14" t="inlineStr">
        <is>
          <t>members</t>
        </is>
      </c>
      <c r="C11" s="56">
        <f>SUM(G11:R11)</f>
        <v>6000</v>
      </c>
      <c r="D11" s="56">
        <f>SUM(S11:AD11)</f>
        <v>8000</v>
      </c>
      <c r="E11" s="56">
        <f>SUM(AE11:AP11)</f>
        <v>10000</v>
      </c>
      <c r="G11" s="12">
        <f>G10*Assumptions!$C$15</f>
        <v>500</v>
      </c>
      <c r="H11" s="12">
        <f>H10*Assumptions!$C$15</f>
        <v>500</v>
      </c>
      <c r="I11" s="12">
        <f>I10*Assumptions!$C$15</f>
        <v>500</v>
      </c>
      <c r="J11" s="12">
        <f>J10*Assumptions!$C$15</f>
        <v>500</v>
      </c>
      <c r="K11" s="12">
        <f>K10*Assumptions!$C$15</f>
        <v>500</v>
      </c>
      <c r="L11" s="12">
        <f>L10*Assumptions!$C$15</f>
        <v>500</v>
      </c>
      <c r="M11" s="12">
        <f>M10*Assumptions!$C$15</f>
        <v>500</v>
      </c>
      <c r="N11" s="12">
        <f>N10*Assumptions!$C$15</f>
        <v>500</v>
      </c>
      <c r="O11" s="12">
        <f>O10*Assumptions!$C$15</f>
        <v>500</v>
      </c>
      <c r="P11" s="12">
        <f>P10*Assumptions!$C$15</f>
        <v>500</v>
      </c>
      <c r="Q11" s="12">
        <f>Q10*Assumptions!$C$15</f>
        <v>500</v>
      </c>
      <c r="R11" s="12">
        <f>R10*Assumptions!$C$15</f>
        <v>500</v>
      </c>
      <c r="S11" s="12">
        <f>S10*Assumptions!$C$15</f>
        <v>666.666666666667</v>
      </c>
      <c r="T11" s="12">
        <f>T10*Assumptions!$C$15</f>
        <v>666.666666666667</v>
      </c>
      <c r="U11" s="12">
        <f>U10*Assumptions!$C$15</f>
        <v>666.666666666667</v>
      </c>
      <c r="V11" s="12">
        <f>V10*Assumptions!$C$15</f>
        <v>666.666666666667</v>
      </c>
      <c r="W11" s="12">
        <f>W10*Assumptions!$C$15</f>
        <v>666.666666666667</v>
      </c>
      <c r="X11" s="12">
        <f>X10*Assumptions!$C$15</f>
        <v>666.666666666667</v>
      </c>
      <c r="Y11" s="12">
        <f>Y10*Assumptions!$C$15</f>
        <v>666.666666666667</v>
      </c>
      <c r="Z11" s="12">
        <f>Z10*Assumptions!$C$15</f>
        <v>666.666666666667</v>
      </c>
      <c r="AA11" s="12">
        <f>AA10*Assumptions!$C$15</f>
        <v>666.666666666667</v>
      </c>
      <c r="AB11" s="12">
        <f>AB10*Assumptions!$C$15</f>
        <v>666.666666666667</v>
      </c>
      <c r="AC11" s="12">
        <f>AC10*Assumptions!$C$15</f>
        <v>666.666666666667</v>
      </c>
      <c r="AD11" s="12">
        <f>AD10*Assumptions!$C$15</f>
        <v>666.666666666667</v>
      </c>
      <c r="AE11" s="12">
        <f>AE10*Assumptions!$C$15</f>
        <v>833.333333333334</v>
      </c>
      <c r="AF11" s="12">
        <f>AF10*Assumptions!$C$15</f>
        <v>833.333333333334</v>
      </c>
      <c r="AG11" s="12">
        <f>AG10*Assumptions!$C$15</f>
        <v>833.333333333334</v>
      </c>
      <c r="AH11" s="12">
        <f>AH10*Assumptions!$C$15</f>
        <v>833.333333333334</v>
      </c>
      <c r="AI11" s="12">
        <f>AI10*Assumptions!$C$15</f>
        <v>833.333333333334</v>
      </c>
      <c r="AJ11" s="12">
        <f>AJ10*Assumptions!$C$15</f>
        <v>833.333333333334</v>
      </c>
      <c r="AK11" s="12">
        <f>AK10*Assumptions!$C$15</f>
        <v>833.333333333334</v>
      </c>
      <c r="AL11" s="12">
        <f>AL10*Assumptions!$C$15</f>
        <v>833.333333333334</v>
      </c>
      <c r="AM11" s="12">
        <f>AM10*Assumptions!$C$15</f>
        <v>833.333333333334</v>
      </c>
      <c r="AN11" s="12">
        <f>AN10*Assumptions!$C$15</f>
        <v>833.333333333334</v>
      </c>
      <c r="AO11" s="12">
        <f>AO10*Assumptions!$C$15</f>
        <v>833.333333333334</v>
      </c>
      <c r="AP11" s="12">
        <f>AP10*Assumptions!$C$15</f>
        <v>833.333333333334</v>
      </c>
    </row>
    <row r="12">
      <c r="A12" s="11" t="inlineStr">
        <is>
          <t>Organic, PR and creator members</t>
        </is>
      </c>
      <c r="B12" s="14" t="inlineStr">
        <is>
          <t>members</t>
        </is>
      </c>
      <c r="C12" s="56">
        <f>SUM(G12:R12)</f>
        <v>3600</v>
      </c>
      <c r="D12" s="56">
        <f>SUM(S12:AD12)</f>
        <v>4800</v>
      </c>
      <c r="E12" s="56">
        <f>SUM(AE12:AP12)</f>
        <v>6000</v>
      </c>
      <c r="G12" s="12">
        <f>G11*Assumptions!$C$16</f>
        <v>300</v>
      </c>
      <c r="H12" s="12">
        <f>H11*Assumptions!$C$16</f>
        <v>300</v>
      </c>
      <c r="I12" s="12">
        <f>I11*Assumptions!$C$16</f>
        <v>300</v>
      </c>
      <c r="J12" s="12">
        <f>J11*Assumptions!$C$16</f>
        <v>300</v>
      </c>
      <c r="K12" s="12">
        <f>K11*Assumptions!$C$16</f>
        <v>300</v>
      </c>
      <c r="L12" s="12">
        <f>L11*Assumptions!$C$16</f>
        <v>300</v>
      </c>
      <c r="M12" s="12">
        <f>M11*Assumptions!$C$16</f>
        <v>300</v>
      </c>
      <c r="N12" s="12">
        <f>N11*Assumptions!$C$16</f>
        <v>300</v>
      </c>
      <c r="O12" s="12">
        <f>O11*Assumptions!$C$16</f>
        <v>300</v>
      </c>
      <c r="P12" s="12">
        <f>P11*Assumptions!$C$16</f>
        <v>300</v>
      </c>
      <c r="Q12" s="12">
        <f>Q11*Assumptions!$C$16</f>
        <v>300</v>
      </c>
      <c r="R12" s="12">
        <f>R11*Assumptions!$C$16</f>
        <v>300</v>
      </c>
      <c r="S12" s="12">
        <f>S11*Assumptions!$C$16</f>
        <v>400</v>
      </c>
      <c r="T12" s="12">
        <f>T11*Assumptions!$C$16</f>
        <v>400</v>
      </c>
      <c r="U12" s="12">
        <f>U11*Assumptions!$C$16</f>
        <v>400</v>
      </c>
      <c r="V12" s="12">
        <f>V11*Assumptions!$C$16</f>
        <v>400</v>
      </c>
      <c r="W12" s="12">
        <f>W11*Assumptions!$C$16</f>
        <v>400</v>
      </c>
      <c r="X12" s="12">
        <f>X11*Assumptions!$C$16</f>
        <v>400</v>
      </c>
      <c r="Y12" s="12">
        <f>Y11*Assumptions!$C$16</f>
        <v>400</v>
      </c>
      <c r="Z12" s="12">
        <f>Z11*Assumptions!$C$16</f>
        <v>400</v>
      </c>
      <c r="AA12" s="12">
        <f>AA11*Assumptions!$C$16</f>
        <v>400</v>
      </c>
      <c r="AB12" s="12">
        <f>AB11*Assumptions!$C$16</f>
        <v>400</v>
      </c>
      <c r="AC12" s="12">
        <f>AC11*Assumptions!$C$16</f>
        <v>400</v>
      </c>
      <c r="AD12" s="12">
        <f>AD11*Assumptions!$C$16</f>
        <v>400</v>
      </c>
      <c r="AE12" s="12">
        <f>AE11*Assumptions!$C$16</f>
        <v>500</v>
      </c>
      <c r="AF12" s="12">
        <f>AF11*Assumptions!$C$16</f>
        <v>500</v>
      </c>
      <c r="AG12" s="12">
        <f>AG11*Assumptions!$C$16</f>
        <v>500</v>
      </c>
      <c r="AH12" s="12">
        <f>AH11*Assumptions!$C$16</f>
        <v>500</v>
      </c>
      <c r="AI12" s="12">
        <f>AI11*Assumptions!$C$16</f>
        <v>500</v>
      </c>
      <c r="AJ12" s="12">
        <f>AJ11*Assumptions!$C$16</f>
        <v>500</v>
      </c>
      <c r="AK12" s="12">
        <f>AK11*Assumptions!$C$16</f>
        <v>500</v>
      </c>
      <c r="AL12" s="12">
        <f>AL11*Assumptions!$C$16</f>
        <v>500</v>
      </c>
      <c r="AM12" s="12">
        <f>AM11*Assumptions!$C$16</f>
        <v>500</v>
      </c>
      <c r="AN12" s="12">
        <f>AN11*Assumptions!$C$16</f>
        <v>500</v>
      </c>
      <c r="AO12" s="12">
        <f>AO11*Assumptions!$C$16</f>
        <v>500</v>
      </c>
      <c r="AP12" s="12">
        <f>AP11*Assumptions!$C$16</f>
        <v>500</v>
      </c>
    </row>
    <row r="13">
      <c r="A13" s="4" t="inlineStr">
        <is>
          <t>New individual members</t>
        </is>
      </c>
      <c r="B13" s="14" t="inlineStr">
        <is>
          <t>members</t>
        </is>
      </c>
      <c r="C13" s="56">
        <f>SUM(G13:R13)</f>
        <v>9600</v>
      </c>
      <c r="D13" s="56">
        <f>SUM(S13:AD13)</f>
        <v>12800</v>
      </c>
      <c r="E13" s="56">
        <f>SUM(AE13:AP13)</f>
        <v>16000</v>
      </c>
      <c r="G13" s="57">
        <f>G11+G12</f>
        <v>800</v>
      </c>
      <c r="H13" s="57">
        <f>H11+H12</f>
        <v>800</v>
      </c>
      <c r="I13" s="57">
        <f>I11+I12</f>
        <v>800</v>
      </c>
      <c r="J13" s="57">
        <f>J11+J12</f>
        <v>800</v>
      </c>
      <c r="K13" s="57">
        <f>K11+K12</f>
        <v>800</v>
      </c>
      <c r="L13" s="57">
        <f>L11+L12</f>
        <v>800</v>
      </c>
      <c r="M13" s="57">
        <f>M11+M12</f>
        <v>800</v>
      </c>
      <c r="N13" s="57">
        <f>N11+N12</f>
        <v>800</v>
      </c>
      <c r="O13" s="57">
        <f>O11+O12</f>
        <v>800</v>
      </c>
      <c r="P13" s="57">
        <f>P11+P12</f>
        <v>800</v>
      </c>
      <c r="Q13" s="57">
        <f>Q11+Q12</f>
        <v>800</v>
      </c>
      <c r="R13" s="57">
        <f>R11+R12</f>
        <v>800</v>
      </c>
      <c r="S13" s="57">
        <f>S11+S12</f>
        <v>1066.66666666667</v>
      </c>
      <c r="T13" s="57">
        <f>T11+T12</f>
        <v>1066.66666666667</v>
      </c>
      <c r="U13" s="57">
        <f>U11+U12</f>
        <v>1066.66666666667</v>
      </c>
      <c r="V13" s="57">
        <f>V11+V12</f>
        <v>1066.66666666667</v>
      </c>
      <c r="W13" s="57">
        <f>W11+W12</f>
        <v>1066.66666666667</v>
      </c>
      <c r="X13" s="57">
        <f>X11+X12</f>
        <v>1066.66666666667</v>
      </c>
      <c r="Y13" s="57">
        <f>Y11+Y12</f>
        <v>1066.66666666667</v>
      </c>
      <c r="Z13" s="57">
        <f>Z11+Z12</f>
        <v>1066.66666666667</v>
      </c>
      <c r="AA13" s="57">
        <f>AA11+AA12</f>
        <v>1066.66666666667</v>
      </c>
      <c r="AB13" s="57">
        <f>AB11+AB12</f>
        <v>1066.66666666667</v>
      </c>
      <c r="AC13" s="57">
        <f>AC11+AC12</f>
        <v>1066.66666666667</v>
      </c>
      <c r="AD13" s="57">
        <f>AD11+AD12</f>
        <v>1066.66666666667</v>
      </c>
      <c r="AE13" s="57">
        <f>AE11+AE12</f>
        <v>1333.33333333333</v>
      </c>
      <c r="AF13" s="57">
        <f>AF11+AF12</f>
        <v>1333.33333333333</v>
      </c>
      <c r="AG13" s="57">
        <f>AG11+AG12</f>
        <v>1333.33333333333</v>
      </c>
      <c r="AH13" s="57">
        <f>AH11+AH12</f>
        <v>1333.33333333333</v>
      </c>
      <c r="AI13" s="57">
        <f>AI11+AI12</f>
        <v>1333.33333333333</v>
      </c>
      <c r="AJ13" s="57">
        <f>AJ11+AJ12</f>
        <v>1333.33333333333</v>
      </c>
      <c r="AK13" s="57">
        <f>AK11+AK12</f>
        <v>1333.33333333333</v>
      </c>
      <c r="AL13" s="57">
        <f>AL11+AL12</f>
        <v>1333.33333333333</v>
      </c>
      <c r="AM13" s="57">
        <f>AM11+AM12</f>
        <v>1333.33333333333</v>
      </c>
      <c r="AN13" s="57">
        <f>AN11+AN12</f>
        <v>1333.33333333333</v>
      </c>
      <c r="AO13" s="57">
        <f>AO11+AO12</f>
        <v>1333.33333333333</v>
      </c>
      <c r="AP13" s="57">
        <f>AP11+AP12</f>
        <v>1333.33333333333</v>
      </c>
    </row>
    <row r="14">
      <c r="A14" s="11" t="inlineStr">
        <is>
          <t xml:space="preserve">  on the weekly plan</t>
        </is>
      </c>
      <c r="B14" s="14" t="inlineStr">
        <is>
          <t>members</t>
        </is>
      </c>
      <c r="C14" s="56">
        <f>SUM(G14:R14)</f>
        <v>1440</v>
      </c>
      <c r="D14" s="56">
        <f>SUM(S14:AD14)</f>
        <v>1920</v>
      </c>
      <c r="E14" s="56">
        <f>SUM(AE14:AP14)</f>
        <v>2400</v>
      </c>
      <c r="G14" s="12">
        <f>G13*Assumptions!$C$19</f>
        <v>120</v>
      </c>
      <c r="H14" s="12">
        <f>H13*Assumptions!$C$19</f>
        <v>120</v>
      </c>
      <c r="I14" s="12">
        <f>I13*Assumptions!$C$19</f>
        <v>120</v>
      </c>
      <c r="J14" s="12">
        <f>J13*Assumptions!$C$19</f>
        <v>120</v>
      </c>
      <c r="K14" s="12">
        <f>K13*Assumptions!$C$19</f>
        <v>120</v>
      </c>
      <c r="L14" s="12">
        <f>L13*Assumptions!$C$19</f>
        <v>120</v>
      </c>
      <c r="M14" s="12">
        <f>M13*Assumptions!$C$19</f>
        <v>120</v>
      </c>
      <c r="N14" s="12">
        <f>N13*Assumptions!$C$19</f>
        <v>120</v>
      </c>
      <c r="O14" s="12">
        <f>O13*Assumptions!$C$19</f>
        <v>120</v>
      </c>
      <c r="P14" s="12">
        <f>P13*Assumptions!$C$19</f>
        <v>120</v>
      </c>
      <c r="Q14" s="12">
        <f>Q13*Assumptions!$C$19</f>
        <v>120</v>
      </c>
      <c r="R14" s="12">
        <f>R13*Assumptions!$C$19</f>
        <v>120</v>
      </c>
      <c r="S14" s="12">
        <f>S13*Assumptions!$C$19</f>
        <v>160</v>
      </c>
      <c r="T14" s="12">
        <f>T13*Assumptions!$C$19</f>
        <v>160</v>
      </c>
      <c r="U14" s="12">
        <f>U13*Assumptions!$C$19</f>
        <v>160</v>
      </c>
      <c r="V14" s="12">
        <f>V13*Assumptions!$C$19</f>
        <v>160</v>
      </c>
      <c r="W14" s="12">
        <f>W13*Assumptions!$C$19</f>
        <v>160</v>
      </c>
      <c r="X14" s="12">
        <f>X13*Assumptions!$C$19</f>
        <v>160</v>
      </c>
      <c r="Y14" s="12">
        <f>Y13*Assumptions!$C$19</f>
        <v>160</v>
      </c>
      <c r="Z14" s="12">
        <f>Z13*Assumptions!$C$19</f>
        <v>160</v>
      </c>
      <c r="AA14" s="12">
        <f>AA13*Assumptions!$C$19</f>
        <v>160</v>
      </c>
      <c r="AB14" s="12">
        <f>AB13*Assumptions!$C$19</f>
        <v>160</v>
      </c>
      <c r="AC14" s="12">
        <f>AC13*Assumptions!$C$19</f>
        <v>160</v>
      </c>
      <c r="AD14" s="12">
        <f>AD13*Assumptions!$C$19</f>
        <v>160</v>
      </c>
      <c r="AE14" s="12">
        <f>AE13*Assumptions!$C$19</f>
        <v>200</v>
      </c>
      <c r="AF14" s="12">
        <f>AF13*Assumptions!$C$19</f>
        <v>200</v>
      </c>
      <c r="AG14" s="12">
        <f>AG13*Assumptions!$C$19</f>
        <v>200</v>
      </c>
      <c r="AH14" s="12">
        <f>AH13*Assumptions!$C$19</f>
        <v>200</v>
      </c>
      <c r="AI14" s="12">
        <f>AI13*Assumptions!$C$19</f>
        <v>200</v>
      </c>
      <c r="AJ14" s="12">
        <f>AJ13*Assumptions!$C$19</f>
        <v>200</v>
      </c>
      <c r="AK14" s="12">
        <f>AK13*Assumptions!$C$19</f>
        <v>200</v>
      </c>
      <c r="AL14" s="12">
        <f>AL13*Assumptions!$C$19</f>
        <v>200</v>
      </c>
      <c r="AM14" s="12">
        <f>AM13*Assumptions!$C$19</f>
        <v>200</v>
      </c>
      <c r="AN14" s="12">
        <f>AN13*Assumptions!$C$19</f>
        <v>200</v>
      </c>
      <c r="AO14" s="12">
        <f>AO13*Assumptions!$C$19</f>
        <v>200</v>
      </c>
      <c r="AP14" s="12">
        <f>AP13*Assumptions!$C$19</f>
        <v>200</v>
      </c>
    </row>
    <row r="15">
      <c r="A15" s="11" t="inlineStr">
        <is>
          <t xml:space="preserve">  on the monthly plan</t>
        </is>
      </c>
      <c r="B15" s="14" t="inlineStr">
        <is>
          <t>members</t>
        </is>
      </c>
      <c r="C15" s="56">
        <f>SUM(G15:R15)</f>
        <v>4320</v>
      </c>
      <c r="D15" s="56">
        <f>SUM(S15:AD15)</f>
        <v>5760</v>
      </c>
      <c r="E15" s="56">
        <f>SUM(AE15:AP15)</f>
        <v>7200</v>
      </c>
      <c r="G15" s="12">
        <f>G13*Assumptions!$C$18</f>
        <v>360</v>
      </c>
      <c r="H15" s="12">
        <f>H13*Assumptions!$C$18</f>
        <v>360</v>
      </c>
      <c r="I15" s="12">
        <f>I13*Assumptions!$C$18</f>
        <v>360</v>
      </c>
      <c r="J15" s="12">
        <f>J13*Assumptions!$C$18</f>
        <v>360</v>
      </c>
      <c r="K15" s="12">
        <f>K13*Assumptions!$C$18</f>
        <v>360</v>
      </c>
      <c r="L15" s="12">
        <f>L13*Assumptions!$C$18</f>
        <v>360</v>
      </c>
      <c r="M15" s="12">
        <f>M13*Assumptions!$C$18</f>
        <v>360</v>
      </c>
      <c r="N15" s="12">
        <f>N13*Assumptions!$C$18</f>
        <v>360</v>
      </c>
      <c r="O15" s="12">
        <f>O13*Assumptions!$C$18</f>
        <v>360</v>
      </c>
      <c r="P15" s="12">
        <f>P13*Assumptions!$C$18</f>
        <v>360</v>
      </c>
      <c r="Q15" s="12">
        <f>Q13*Assumptions!$C$18</f>
        <v>360</v>
      </c>
      <c r="R15" s="12">
        <f>R13*Assumptions!$C$18</f>
        <v>360</v>
      </c>
      <c r="S15" s="12">
        <f>S13*Assumptions!$C$18</f>
        <v>480</v>
      </c>
      <c r="T15" s="12">
        <f>T13*Assumptions!$C$18</f>
        <v>480</v>
      </c>
      <c r="U15" s="12">
        <f>U13*Assumptions!$C$18</f>
        <v>480</v>
      </c>
      <c r="V15" s="12">
        <f>V13*Assumptions!$C$18</f>
        <v>480</v>
      </c>
      <c r="W15" s="12">
        <f>W13*Assumptions!$C$18</f>
        <v>480</v>
      </c>
      <c r="X15" s="12">
        <f>X13*Assumptions!$C$18</f>
        <v>480</v>
      </c>
      <c r="Y15" s="12">
        <f>Y13*Assumptions!$C$18</f>
        <v>480</v>
      </c>
      <c r="Z15" s="12">
        <f>Z13*Assumptions!$C$18</f>
        <v>480</v>
      </c>
      <c r="AA15" s="12">
        <f>AA13*Assumptions!$C$18</f>
        <v>480</v>
      </c>
      <c r="AB15" s="12">
        <f>AB13*Assumptions!$C$18</f>
        <v>480</v>
      </c>
      <c r="AC15" s="12">
        <f>AC13*Assumptions!$C$18</f>
        <v>480</v>
      </c>
      <c r="AD15" s="12">
        <f>AD13*Assumptions!$C$18</f>
        <v>480</v>
      </c>
      <c r="AE15" s="12">
        <f>AE13*Assumptions!$C$18</f>
        <v>600</v>
      </c>
      <c r="AF15" s="12">
        <f>AF13*Assumptions!$C$18</f>
        <v>600</v>
      </c>
      <c r="AG15" s="12">
        <f>AG13*Assumptions!$C$18</f>
        <v>600</v>
      </c>
      <c r="AH15" s="12">
        <f>AH13*Assumptions!$C$18</f>
        <v>600</v>
      </c>
      <c r="AI15" s="12">
        <f>AI13*Assumptions!$C$18</f>
        <v>600</v>
      </c>
      <c r="AJ15" s="12">
        <f>AJ13*Assumptions!$C$18</f>
        <v>600</v>
      </c>
      <c r="AK15" s="12">
        <f>AK13*Assumptions!$C$18</f>
        <v>600</v>
      </c>
      <c r="AL15" s="12">
        <f>AL13*Assumptions!$C$18</f>
        <v>600</v>
      </c>
      <c r="AM15" s="12">
        <f>AM13*Assumptions!$C$18</f>
        <v>600</v>
      </c>
      <c r="AN15" s="12">
        <f>AN13*Assumptions!$C$18</f>
        <v>600</v>
      </c>
      <c r="AO15" s="12">
        <f>AO13*Assumptions!$C$18</f>
        <v>600</v>
      </c>
      <c r="AP15" s="12">
        <f>AP13*Assumptions!$C$18</f>
        <v>600</v>
      </c>
    </row>
    <row r="16">
      <c r="A16" s="35" t="inlineStr">
        <is>
          <t>Members (end of month)</t>
        </is>
      </c>
      <c r="B16" s="14" t="inlineStr">
        <is>
          <t>members</t>
        </is>
      </c>
      <c r="C16" s="56">
        <f>SUM(G16:R16)</f>
        <v>3840</v>
      </c>
      <c r="D16" s="56">
        <f>SUM(S16:AD16)</f>
        <v>5120</v>
      </c>
      <c r="E16" s="56">
        <f>SUM(AE16:AP16)</f>
        <v>6400</v>
      </c>
      <c r="G16" s="12">
        <f>G13*Assumptions!$C$17</f>
        <v>320</v>
      </c>
      <c r="H16" s="12">
        <f>H13*Assumptions!$C$17</f>
        <v>320</v>
      </c>
      <c r="I16" s="12">
        <f>I13*Assumptions!$C$17</f>
        <v>320</v>
      </c>
      <c r="J16" s="12">
        <f>J13*Assumptions!$C$17</f>
        <v>320</v>
      </c>
      <c r="K16" s="12">
        <f>K13*Assumptions!$C$17</f>
        <v>320</v>
      </c>
      <c r="L16" s="12">
        <f>L13*Assumptions!$C$17</f>
        <v>320</v>
      </c>
      <c r="M16" s="12">
        <f>M13*Assumptions!$C$17</f>
        <v>320</v>
      </c>
      <c r="N16" s="12">
        <f>N13*Assumptions!$C$17</f>
        <v>320</v>
      </c>
      <c r="O16" s="12">
        <f>O13*Assumptions!$C$17</f>
        <v>320</v>
      </c>
      <c r="P16" s="12">
        <f>P13*Assumptions!$C$17</f>
        <v>320</v>
      </c>
      <c r="Q16" s="12">
        <f>Q13*Assumptions!$C$17</f>
        <v>320</v>
      </c>
      <c r="R16" s="12">
        <f>R13*Assumptions!$C$17</f>
        <v>320</v>
      </c>
      <c r="S16" s="12">
        <f>S13*Assumptions!$C$17</f>
        <v>426.666666666667</v>
      </c>
      <c r="T16" s="12">
        <f>T13*Assumptions!$C$17</f>
        <v>426.666666666667</v>
      </c>
      <c r="U16" s="12">
        <f>U13*Assumptions!$C$17</f>
        <v>426.666666666667</v>
      </c>
      <c r="V16" s="12">
        <f>V13*Assumptions!$C$17</f>
        <v>426.666666666667</v>
      </c>
      <c r="W16" s="12">
        <f>W13*Assumptions!$C$17</f>
        <v>426.666666666667</v>
      </c>
      <c r="X16" s="12">
        <f>X13*Assumptions!$C$17</f>
        <v>426.666666666667</v>
      </c>
      <c r="Y16" s="12">
        <f>Y13*Assumptions!$C$17</f>
        <v>426.666666666667</v>
      </c>
      <c r="Z16" s="12">
        <f>Z13*Assumptions!$C$17</f>
        <v>426.666666666667</v>
      </c>
      <c r="AA16" s="12">
        <f>AA13*Assumptions!$C$17</f>
        <v>426.666666666667</v>
      </c>
      <c r="AB16" s="12">
        <f>AB13*Assumptions!$C$17</f>
        <v>426.666666666667</v>
      </c>
      <c r="AC16" s="12">
        <f>AC13*Assumptions!$C$17</f>
        <v>426.666666666667</v>
      </c>
      <c r="AD16" s="12">
        <f>AD13*Assumptions!$C$17</f>
        <v>426.666666666667</v>
      </c>
      <c r="AE16" s="12">
        <f>AE13*Assumptions!$C$17</f>
        <v>533.333333333333</v>
      </c>
      <c r="AF16" s="12">
        <f>AF13*Assumptions!$C$17</f>
        <v>533.333333333333</v>
      </c>
      <c r="AG16" s="12">
        <f>AG13*Assumptions!$C$17</f>
        <v>533.333333333333</v>
      </c>
      <c r="AH16" s="12">
        <f>AH13*Assumptions!$C$17</f>
        <v>533.333333333333</v>
      </c>
      <c r="AI16" s="12">
        <f>AI13*Assumptions!$C$17</f>
        <v>533.333333333333</v>
      </c>
      <c r="AJ16" s="12">
        <f>AJ13*Assumptions!$C$17</f>
        <v>533.333333333333</v>
      </c>
      <c r="AK16" s="12">
        <f>AK13*Assumptions!$C$17</f>
        <v>533.333333333333</v>
      </c>
      <c r="AL16" s="12">
        <f>AL13*Assumptions!$C$17</f>
        <v>533.333333333333</v>
      </c>
      <c r="AM16" s="12">
        <f>AM13*Assumptions!$C$17</f>
        <v>533.333333333333</v>
      </c>
      <c r="AN16" s="12">
        <f>AN13*Assumptions!$C$17</f>
        <v>533.333333333333</v>
      </c>
      <c r="AO16" s="12">
        <f>AO13*Assumptions!$C$17</f>
        <v>533.333333333333</v>
      </c>
      <c r="AP16" s="12">
        <f>AP13*Assumptions!$C$17</f>
        <v>533.333333333333</v>
      </c>
    </row>
    <row r="19">
      <c r="A19" s="11" t="inlineStr">
        <is>
          <t>Weekly payers</t>
        </is>
      </c>
      <c r="B19" s="14" t="inlineStr">
        <is>
          <t>members</t>
        </is>
      </c>
      <c r="C19" s="56">
        <f>R19</f>
        <v>784.328844178319</v>
      </c>
      <c r="D19" s="56">
        <f>AD19</f>
        <v>1214.92890060598</v>
      </c>
      <c r="E19" s="56">
        <f>AP19</f>
        <v>1569.23986053205</v>
      </c>
      <c r="G19" s="12">
        <f>G14</f>
        <v>120</v>
      </c>
      <c r="H19" s="12">
        <f>G19*(1-Assumptions!$C$21)+H14</f>
        <v>225.6</v>
      </c>
      <c r="I19" s="12">
        <f>H19*(1-Assumptions!$C$21)+I14</f>
        <v>318.528</v>
      </c>
      <c r="J19" s="12">
        <f>I19*(1-Assumptions!$C$21)+J14</f>
        <v>400.30464</v>
      </c>
      <c r="K19" s="12">
        <f>J19*(1-Assumptions!$C$21)+K14</f>
        <v>472.2680832</v>
      </c>
      <c r="L19" s="12">
        <f>K19*(1-Assumptions!$C$21)+L14</f>
        <v>535.595913216</v>
      </c>
      <c r="M19" s="12">
        <f>L19*(1-Assumptions!$C$21)+M14</f>
        <v>591.32440363008</v>
      </c>
      <c r="N19" s="12">
        <f>M19*(1-Assumptions!$C$21)+N14</f>
        <v>640.365475194471</v>
      </c>
      <c r="O19" s="12">
        <f>N19*(1-Assumptions!$C$21)+O14</f>
        <v>683.521618171134</v>
      </c>
      <c r="P19" s="12">
        <f>O19*(1-Assumptions!$C$21)+P14</f>
        <v>721.499023990598</v>
      </c>
      <c r="Q19" s="12">
        <f>P19*(1-Assumptions!$C$21)+Q14</f>
        <v>754.919141111726</v>
      </c>
      <c r="R19" s="12">
        <f>Q19*(1-Assumptions!$C$21)+R14</f>
        <v>784.328844178319</v>
      </c>
      <c r="S19" s="12">
        <f>R19*(1-Assumptions!$C$21)+S14</f>
        <v>850.209382876921</v>
      </c>
      <c r="T19" s="12">
        <f>S19*(1-Assumptions!$C$21)+T14</f>
        <v>908.18425693169</v>
      </c>
      <c r="U19" s="12">
        <f>T19*(1-Assumptions!$C$21)+U14</f>
        <v>959.202146099888</v>
      </c>
      <c r="V19" s="12">
        <f>U19*(1-Assumptions!$C$21)+V14</f>
        <v>1004.0978885679</v>
      </c>
      <c r="W19" s="12">
        <f>V19*(1-Assumptions!$C$21)+W14</f>
        <v>1043.60614193975</v>
      </c>
      <c r="X19" s="12">
        <f>W19*(1-Assumptions!$C$21)+X14</f>
        <v>1078.37340490698</v>
      </c>
      <c r="Y19" s="12">
        <f>X19*(1-Assumptions!$C$21)+Y14</f>
        <v>1108.96859631814</v>
      </c>
      <c r="Z19" s="12">
        <f>Y19*(1-Assumptions!$C$21)+Z14</f>
        <v>1135.89236475997</v>
      </c>
      <c r="AA19" s="12">
        <f>Z19*(1-Assumptions!$C$21)+AA14</f>
        <v>1159.58528098877</v>
      </c>
      <c r="AB19" s="12">
        <f>AA19*(1-Assumptions!$C$21)+AB14</f>
        <v>1180.43504727012</v>
      </c>
      <c r="AC19" s="12">
        <f>AB19*(1-Assumptions!$C$21)+AC14</f>
        <v>1198.7828415977</v>
      </c>
      <c r="AD19" s="12">
        <f>AC19*(1-Assumptions!$C$21)+AD14</f>
        <v>1214.92890060598</v>
      </c>
      <c r="AE19" s="12">
        <f>AD19*(1-Assumptions!$C$21)+AE14</f>
        <v>1269.13743253326</v>
      </c>
      <c r="AF19" s="12">
        <f>AE19*(1-Assumptions!$C$21)+AF14</f>
        <v>1316.84094062927</v>
      </c>
      <c r="AG19" s="12">
        <f>AF19*(1-Assumptions!$C$21)+AG14</f>
        <v>1358.82002775376</v>
      </c>
      <c r="AH19" s="12">
        <f>AG19*(1-Assumptions!$C$21)+AH14</f>
        <v>1395.76162442331</v>
      </c>
      <c r="AI19" s="12">
        <f>AH19*(1-Assumptions!$C$21)+AI14</f>
        <v>1428.27022949251</v>
      </c>
      <c r="AJ19" s="12">
        <f>AI19*(1-Assumptions!$C$21)+AJ14</f>
        <v>1456.87780195341</v>
      </c>
      <c r="AK19" s="12">
        <f>AJ19*(1-Assumptions!$C$21)+AK14</f>
        <v>1482.052465719</v>
      </c>
      <c r="AL19" s="12">
        <f>AK19*(1-Assumptions!$C$21)+AL14</f>
        <v>1504.20616983272</v>
      </c>
      <c r="AM19" s="12">
        <f>AL19*(1-Assumptions!$C$21)+AM14</f>
        <v>1523.70142945279</v>
      </c>
      <c r="AN19" s="12">
        <f>AM19*(1-Assumptions!$C$21)+AN14</f>
        <v>1540.85725791846</v>
      </c>
      <c r="AO19" s="12">
        <f>AN19*(1-Assumptions!$C$21)+AO14</f>
        <v>1555.95438696824</v>
      </c>
      <c r="AP19" s="12">
        <f>AO19*(1-Assumptions!$C$21)+AP14</f>
        <v>1569.23986053205</v>
      </c>
    </row>
    <row r="20">
      <c r="A20" s="11" t="inlineStr">
        <is>
          <t>Monthly payers</t>
        </is>
      </c>
      <c r="B20" s="14" t="inlineStr">
        <is>
          <t>members</t>
        </is>
      </c>
      <c r="C20" s="56">
        <f>R20</f>
        <v>3144.47811111448</v>
      </c>
      <c r="D20" s="56">
        <f>AD20</f>
        <v>5689.1584940541</v>
      </c>
      <c r="E20" s="56">
        <f>AP20</f>
        <v>7948.38295337588</v>
      </c>
      <c r="G20" s="12">
        <f>G15</f>
        <v>360</v>
      </c>
      <c r="H20" s="12">
        <f>G20*(1-Assumptions!$C$22)+H15</f>
        <v>698.4</v>
      </c>
      <c r="I20" s="12">
        <f>H20*(1-Assumptions!$C$22)+I15</f>
        <v>1016.496</v>
      </c>
      <c r="J20" s="12">
        <f>I20*(1-Assumptions!$C$22)+J15</f>
        <v>1315.50624</v>
      </c>
      <c r="K20" s="12">
        <f>J20*(1-Assumptions!$C$22)+K15</f>
        <v>1596.5758656</v>
      </c>
      <c r="L20" s="12">
        <f>K20*(1-Assumptions!$C$22)+L15</f>
        <v>1860.781313664</v>
      </c>
      <c r="M20" s="12">
        <f>L20*(1-Assumptions!$C$22)+M15</f>
        <v>2109.13443484416</v>
      </c>
      <c r="N20" s="12">
        <f>M20*(1-Assumptions!$C$22)+N15</f>
        <v>2342.58636875351</v>
      </c>
      <c r="O20" s="12">
        <f>N20*(1-Assumptions!$C$22)+O15</f>
        <v>2562.0311866283</v>
      </c>
      <c r="P20" s="12">
        <f>O20*(1-Assumptions!$C$22)+P15</f>
        <v>2768.3093154306</v>
      </c>
      <c r="Q20" s="12">
        <f>P20*(1-Assumptions!$C$22)+Q15</f>
        <v>2962.21075650477</v>
      </c>
      <c r="R20" s="12">
        <f>Q20*(1-Assumptions!$C$22)+R15</f>
        <v>3144.47811111448</v>
      </c>
      <c r="S20" s="12">
        <f>R20*(1-Assumptions!$C$22)+S15</f>
        <v>3435.80942444761</v>
      </c>
      <c r="T20" s="12">
        <f>S20*(1-Assumptions!$C$22)+T15</f>
        <v>3709.66085898075</v>
      </c>
      <c r="U20" s="12">
        <f>T20*(1-Assumptions!$C$22)+U15</f>
        <v>3967.08120744191</v>
      </c>
      <c r="V20" s="12">
        <f>U20*(1-Assumptions!$C$22)+V15</f>
        <v>4209.05633499539</v>
      </c>
      <c r="W20" s="12">
        <f>V20*(1-Assumptions!$C$22)+W15</f>
        <v>4436.51295489567</v>
      </c>
      <c r="X20" s="12">
        <f>W20*(1-Assumptions!$C$22)+X15</f>
        <v>4650.32217760193</v>
      </c>
      <c r="Y20" s="12">
        <f>X20*(1-Assumptions!$C$22)+Y15</f>
        <v>4851.30284694581</v>
      </c>
      <c r="Z20" s="12">
        <f>Y20*(1-Assumptions!$C$22)+Z15</f>
        <v>5040.22467612907</v>
      </c>
      <c r="AA20" s="12">
        <f>Z20*(1-Assumptions!$C$22)+AA15</f>
        <v>5217.81119556132</v>
      </c>
      <c r="AB20" s="12">
        <f>AA20*(1-Assumptions!$C$22)+AB15</f>
        <v>5384.74252382764</v>
      </c>
      <c r="AC20" s="12">
        <f>AB20*(1-Assumptions!$C$22)+AC15</f>
        <v>5541.65797239798</v>
      </c>
      <c r="AD20" s="12">
        <f>AC20*(1-Assumptions!$C$22)+AD15</f>
        <v>5689.1584940541</v>
      </c>
      <c r="AE20" s="12">
        <f>AD20*(1-Assumptions!$C$22)+AE15</f>
        <v>5947.80898441086</v>
      </c>
      <c r="AF20" s="12">
        <f>AE20*(1-Assumptions!$C$22)+AF15</f>
        <v>6190.94044534621</v>
      </c>
      <c r="AG20" s="12">
        <f>AF20*(1-Assumptions!$C$22)+AG15</f>
        <v>6419.48401862543</v>
      </c>
      <c r="AH20" s="12">
        <f>AG20*(1-Assumptions!$C$22)+AH15</f>
        <v>6634.31497750791</v>
      </c>
      <c r="AI20" s="12">
        <f>AH20*(1-Assumptions!$C$22)+AI15</f>
        <v>6836.25607885743</v>
      </c>
      <c r="AJ20" s="12">
        <f>AI20*(1-Assumptions!$C$22)+AJ15</f>
        <v>7026.08071412599</v>
      </c>
      <c r="AK20" s="12">
        <f>AJ20*(1-Assumptions!$C$22)+AK15</f>
        <v>7204.51587127843</v>
      </c>
      <c r="AL20" s="12">
        <f>AK20*(1-Assumptions!$C$22)+AL15</f>
        <v>7372.24491900172</v>
      </c>
      <c r="AM20" s="12">
        <f>AL20*(1-Assumptions!$C$22)+AM15</f>
        <v>7529.91022386162</v>
      </c>
      <c r="AN20" s="12">
        <f>AM20*(1-Assumptions!$C$22)+AN15</f>
        <v>7678.11561042992</v>
      </c>
      <c r="AO20" s="12">
        <f>AN20*(1-Assumptions!$C$22)+AO15</f>
        <v>7817.42867380413</v>
      </c>
      <c r="AP20" s="12">
        <f>AO20*(1-Assumptions!$C$22)+AP15</f>
        <v>7948.38295337588</v>
      </c>
    </row>
    <row r="21">
      <c r="A21" s="11" t="inlineStr">
        <is>
          <t>Annual plans paid this month (new and renewals)</t>
        </is>
      </c>
      <c r="B21" s="14" t="inlineStr">
        <is>
          <t>members</t>
        </is>
      </c>
      <c r="C21" s="56">
        <f>SUM(G21:R21)</f>
        <v>3840</v>
      </c>
      <c r="D21" s="56">
        <f>SUM(S21:AD21)</f>
        <v>7424</v>
      </c>
      <c r="E21" s="56">
        <f>SUM(AE21:AP21)</f>
        <v>10854.4</v>
      </c>
      <c r="G21" s="12">
        <f>G16</f>
        <v>320</v>
      </c>
      <c r="H21" s="12">
        <f>H16</f>
        <v>320</v>
      </c>
      <c r="I21" s="12">
        <f>I16</f>
        <v>320</v>
      </c>
      <c r="J21" s="12">
        <f>J16</f>
        <v>320</v>
      </c>
      <c r="K21" s="12">
        <f>K16</f>
        <v>320</v>
      </c>
      <c r="L21" s="12">
        <f>L16</f>
        <v>320</v>
      </c>
      <c r="M21" s="12">
        <f>M16</f>
        <v>320</v>
      </c>
      <c r="N21" s="12">
        <f>N16</f>
        <v>320</v>
      </c>
      <c r="O21" s="12">
        <f>O16</f>
        <v>320</v>
      </c>
      <c r="P21" s="12">
        <f>P16</f>
        <v>320</v>
      </c>
      <c r="Q21" s="12">
        <f>Q16</f>
        <v>320</v>
      </c>
      <c r="R21" s="12">
        <f>R16</f>
        <v>320</v>
      </c>
      <c r="S21" s="12">
        <f>S16+Assumptions!$C$23*G21</f>
        <v>618.666666666667</v>
      </c>
      <c r="T21" s="12">
        <f>T16+Assumptions!$C$23*H21</f>
        <v>618.666666666667</v>
      </c>
      <c r="U21" s="12">
        <f>U16+Assumptions!$C$23*I21</f>
        <v>618.666666666667</v>
      </c>
      <c r="V21" s="12">
        <f>V16+Assumptions!$C$23*J21</f>
        <v>618.666666666667</v>
      </c>
      <c r="W21" s="12">
        <f>W16+Assumptions!$C$23*K21</f>
        <v>618.666666666667</v>
      </c>
      <c r="X21" s="12">
        <f>X16+Assumptions!$C$23*L21</f>
        <v>618.666666666667</v>
      </c>
      <c r="Y21" s="12">
        <f>Y16+Assumptions!$C$23*M21</f>
        <v>618.666666666667</v>
      </c>
      <c r="Z21" s="12">
        <f>Z16+Assumptions!$C$23*N21</f>
        <v>618.666666666667</v>
      </c>
      <c r="AA21" s="12">
        <f>AA16+Assumptions!$C$23*O21</f>
        <v>618.666666666667</v>
      </c>
      <c r="AB21" s="12">
        <f>AB16+Assumptions!$C$23*P21</f>
        <v>618.666666666667</v>
      </c>
      <c r="AC21" s="12">
        <f>AC16+Assumptions!$C$23*Q21</f>
        <v>618.666666666667</v>
      </c>
      <c r="AD21" s="12">
        <f>AD16+Assumptions!$C$23*R21</f>
        <v>618.666666666667</v>
      </c>
      <c r="AE21" s="12">
        <f>AE16+Assumptions!$C$23*S21</f>
        <v>904.533333333333</v>
      </c>
      <c r="AF21" s="12">
        <f>AF16+Assumptions!$C$23*T21</f>
        <v>904.533333333333</v>
      </c>
      <c r="AG21" s="12">
        <f>AG16+Assumptions!$C$23*U21</f>
        <v>904.533333333333</v>
      </c>
      <c r="AH21" s="12">
        <f>AH16+Assumptions!$C$23*V21</f>
        <v>904.533333333333</v>
      </c>
      <c r="AI21" s="12">
        <f>AI16+Assumptions!$C$23*W21</f>
        <v>904.533333333333</v>
      </c>
      <c r="AJ21" s="12">
        <f>AJ16+Assumptions!$C$23*X21</f>
        <v>904.533333333333</v>
      </c>
      <c r="AK21" s="12">
        <f>AK16+Assumptions!$C$23*Y21</f>
        <v>904.533333333333</v>
      </c>
      <c r="AL21" s="12">
        <f>AL16+Assumptions!$C$23*Z21</f>
        <v>904.533333333333</v>
      </c>
      <c r="AM21" s="12">
        <f>AM16+Assumptions!$C$23*AA21</f>
        <v>904.533333333333</v>
      </c>
      <c r="AN21" s="12">
        <f>AN16+Assumptions!$C$23*AB21</f>
        <v>904.533333333333</v>
      </c>
      <c r="AO21" s="12">
        <f>AO16+Assumptions!$C$23*AC21</f>
        <v>904.533333333333</v>
      </c>
      <c r="AP21" s="12">
        <f>AP16+Assumptions!$C$23*AD21</f>
        <v>904.533333333333</v>
      </c>
    </row>
    <row r="22">
      <c r="A22" s="11" t="inlineStr">
        <is>
          <t>Annual members (paid in the last 12 months)</t>
        </is>
      </c>
      <c r="B22" s="14" t="inlineStr">
        <is>
          <t>members</t>
        </is>
      </c>
      <c r="C22" s="56">
        <f>R22</f>
        <v>3840</v>
      </c>
      <c r="D22" s="56">
        <f>AD22</f>
        <v>7424</v>
      </c>
      <c r="E22" s="56">
        <f>AP22</f>
        <v>10854.4</v>
      </c>
      <c r="G22" s="12">
        <f>SUM(G21:G21)</f>
        <v>320</v>
      </c>
      <c r="H22" s="12">
        <f>SUM(G21:H21)</f>
        <v>640</v>
      </c>
      <c r="I22" s="12">
        <f>SUM(G21:I21)</f>
        <v>960</v>
      </c>
      <c r="J22" s="12">
        <f>SUM(G21:J21)</f>
        <v>1280</v>
      </c>
      <c r="K22" s="12">
        <f>SUM(G21:K21)</f>
        <v>1600</v>
      </c>
      <c r="L22" s="12">
        <f>SUM(G21:L21)</f>
        <v>1920</v>
      </c>
      <c r="M22" s="12">
        <f>SUM(G21:M21)</f>
        <v>2240</v>
      </c>
      <c r="N22" s="12">
        <f>SUM(G21:N21)</f>
        <v>2560</v>
      </c>
      <c r="O22" s="12">
        <f>SUM(G21:O21)</f>
        <v>2880</v>
      </c>
      <c r="P22" s="12">
        <f>SUM(G21:P21)</f>
        <v>3200</v>
      </c>
      <c r="Q22" s="12">
        <f>SUM(G21:Q21)</f>
        <v>3520</v>
      </c>
      <c r="R22" s="12">
        <f>SUM(G21:R21)</f>
        <v>3840</v>
      </c>
      <c r="S22" s="12">
        <f>SUM(H21:S21)</f>
        <v>4138.66666666667</v>
      </c>
      <c r="T22" s="12">
        <f>SUM(I21:T21)</f>
        <v>4437.33333333333</v>
      </c>
      <c r="U22" s="12">
        <f>SUM(J21:U21)</f>
        <v>4736</v>
      </c>
      <c r="V22" s="12">
        <f>SUM(K21:V21)</f>
        <v>5034.66666666667</v>
      </c>
      <c r="W22" s="12">
        <f>SUM(L21:W21)</f>
        <v>5333.33333333333</v>
      </c>
      <c r="X22" s="12">
        <f>SUM(M21:X21)</f>
        <v>5632</v>
      </c>
      <c r="Y22" s="12">
        <f>SUM(N21:Y21)</f>
        <v>5930.66666666667</v>
      </c>
      <c r="Z22" s="12">
        <f>SUM(O21:Z21)</f>
        <v>6229.33333333333</v>
      </c>
      <c r="AA22" s="12">
        <f>SUM(P21:AA21)</f>
        <v>6528</v>
      </c>
      <c r="AB22" s="12">
        <f>SUM(Q21:AB21)</f>
        <v>6826.66666666667</v>
      </c>
      <c r="AC22" s="12">
        <f>SUM(R21:AC21)</f>
        <v>7125.33333333333</v>
      </c>
      <c r="AD22" s="12">
        <f>SUM(S21:AD21)</f>
        <v>7424</v>
      </c>
      <c r="AE22" s="12">
        <f>SUM(T21:AE21)</f>
        <v>7709.86666666667</v>
      </c>
      <c r="AF22" s="12">
        <f>SUM(U21:AF21)</f>
        <v>7995.73333333333</v>
      </c>
      <c r="AG22" s="12">
        <f>SUM(V21:AG21)</f>
        <v>8281.6</v>
      </c>
      <c r="AH22" s="12">
        <f>SUM(W21:AH21)</f>
        <v>8567.46666666667</v>
      </c>
      <c r="AI22" s="12">
        <f>SUM(X21:AI21)</f>
        <v>8853.33333333333</v>
      </c>
      <c r="AJ22" s="12">
        <f>SUM(Y21:AJ21)</f>
        <v>9139.2</v>
      </c>
      <c r="AK22" s="12">
        <f>SUM(Z21:AK21)</f>
        <v>9425.06666666667</v>
      </c>
      <c r="AL22" s="12">
        <f>SUM(AA21:AL21)</f>
        <v>9710.93333333333</v>
      </c>
      <c r="AM22" s="12">
        <f>SUM(AB21:AM21)</f>
        <v>9996.8</v>
      </c>
      <c r="AN22" s="12">
        <f>SUM(AC21:AN21)</f>
        <v>10282.6666666667</v>
      </c>
      <c r="AO22" s="12">
        <f>SUM(AD21:AO21)</f>
        <v>10568.5333333333</v>
      </c>
      <c r="AP22" s="12">
        <f>SUM(AE21:AP21)</f>
        <v>10854.4</v>
      </c>
    </row>
    <row r="23">
      <c r="A23" s="11" t="inlineStr">
        <is>
          <t>New company seats</t>
        </is>
      </c>
      <c r="B23" s="14" t="inlineStr">
        <is>
          <t>seats</t>
        </is>
      </c>
      <c r="C23" s="56">
        <f>SUM(G23:R23)</f>
        <v>3200</v>
      </c>
      <c r="D23" s="56">
        <f>SUM(S23:AD23)</f>
        <v>4800</v>
      </c>
      <c r="E23" s="56">
        <f>SUM(AE23:AP23)</f>
        <v>4800</v>
      </c>
      <c r="G23" s="12">
        <f>IF(G5&gt;=Assumptions!$C$24,Assumptions!$C$25,0)</f>
        <v>0</v>
      </c>
      <c r="H23" s="12">
        <f>IF(H5&gt;=Assumptions!$C$24,Assumptions!$C$25,0)</f>
        <v>0</v>
      </c>
      <c r="I23" s="12">
        <f>IF(I5&gt;=Assumptions!$C$24,Assumptions!$C$25,0)</f>
        <v>0</v>
      </c>
      <c r="J23" s="12">
        <f>IF(J5&gt;=Assumptions!$C$24,Assumptions!$C$25,0)</f>
        <v>0</v>
      </c>
      <c r="K23" s="12">
        <f>IF(K5&gt;=Assumptions!$C$24,Assumptions!$C$25,0)</f>
        <v>400</v>
      </c>
      <c r="L23" s="12">
        <f>IF(L5&gt;=Assumptions!$C$24,Assumptions!$C$25,0)</f>
        <v>400</v>
      </c>
      <c r="M23" s="12">
        <f>IF(M5&gt;=Assumptions!$C$24,Assumptions!$C$25,0)</f>
        <v>400</v>
      </c>
      <c r="N23" s="12">
        <f>IF(N5&gt;=Assumptions!$C$24,Assumptions!$C$25,0)</f>
        <v>400</v>
      </c>
      <c r="O23" s="12">
        <f>IF(O5&gt;=Assumptions!$C$24,Assumptions!$C$25,0)</f>
        <v>400</v>
      </c>
      <c r="P23" s="12">
        <f>IF(P5&gt;=Assumptions!$C$24,Assumptions!$C$25,0)</f>
        <v>400</v>
      </c>
      <c r="Q23" s="12">
        <f>IF(Q5&gt;=Assumptions!$C$24,Assumptions!$C$25,0)</f>
        <v>400</v>
      </c>
      <c r="R23" s="12">
        <f>IF(R5&gt;=Assumptions!$C$24,Assumptions!$C$25,0)</f>
        <v>400</v>
      </c>
      <c r="S23" s="12">
        <f>IF(S5&gt;=Assumptions!$C$24,Assumptions!$C$25,0)</f>
        <v>400</v>
      </c>
      <c r="T23" s="12">
        <f>IF(T5&gt;=Assumptions!$C$24,Assumptions!$C$25,0)</f>
        <v>400</v>
      </c>
      <c r="U23" s="12">
        <f>IF(U5&gt;=Assumptions!$C$24,Assumptions!$C$25,0)</f>
        <v>400</v>
      </c>
      <c r="V23" s="12">
        <f>IF(V5&gt;=Assumptions!$C$24,Assumptions!$C$25,0)</f>
        <v>400</v>
      </c>
      <c r="W23" s="12">
        <f>IF(W5&gt;=Assumptions!$C$24,Assumptions!$C$25,0)</f>
        <v>400</v>
      </c>
      <c r="X23" s="12">
        <f>IF(X5&gt;=Assumptions!$C$24,Assumptions!$C$25,0)</f>
        <v>400</v>
      </c>
      <c r="Y23" s="12">
        <f>IF(Y5&gt;=Assumptions!$C$24,Assumptions!$C$25,0)</f>
        <v>400</v>
      </c>
      <c r="Z23" s="12">
        <f>IF(Z5&gt;=Assumptions!$C$24,Assumptions!$C$25,0)</f>
        <v>400</v>
      </c>
      <c r="AA23" s="12">
        <f>IF(AA5&gt;=Assumptions!$C$24,Assumptions!$C$25,0)</f>
        <v>400</v>
      </c>
      <c r="AB23" s="12">
        <f>IF(AB5&gt;=Assumptions!$C$24,Assumptions!$C$25,0)</f>
        <v>400</v>
      </c>
      <c r="AC23" s="12">
        <f>IF(AC5&gt;=Assumptions!$C$24,Assumptions!$C$25,0)</f>
        <v>400</v>
      </c>
      <c r="AD23" s="12">
        <f>IF(AD5&gt;=Assumptions!$C$24,Assumptions!$C$25,0)</f>
        <v>400</v>
      </c>
      <c r="AE23" s="12">
        <f>IF(AE5&gt;=Assumptions!$C$24,Assumptions!$C$25,0)</f>
        <v>400</v>
      </c>
      <c r="AF23" s="12">
        <f>IF(AF5&gt;=Assumptions!$C$24,Assumptions!$C$25,0)</f>
        <v>400</v>
      </c>
      <c r="AG23" s="12">
        <f>IF(AG5&gt;=Assumptions!$C$24,Assumptions!$C$25,0)</f>
        <v>400</v>
      </c>
      <c r="AH23" s="12">
        <f>IF(AH5&gt;=Assumptions!$C$24,Assumptions!$C$25,0)</f>
        <v>400</v>
      </c>
      <c r="AI23" s="12">
        <f>IF(AI5&gt;=Assumptions!$C$24,Assumptions!$C$25,0)</f>
        <v>400</v>
      </c>
      <c r="AJ23" s="12">
        <f>IF(AJ5&gt;=Assumptions!$C$24,Assumptions!$C$25,0)</f>
        <v>400</v>
      </c>
      <c r="AK23" s="12">
        <f>IF(AK5&gt;=Assumptions!$C$24,Assumptions!$C$25,0)</f>
        <v>400</v>
      </c>
      <c r="AL23" s="12">
        <f>IF(AL5&gt;=Assumptions!$C$24,Assumptions!$C$25,0)</f>
        <v>400</v>
      </c>
      <c r="AM23" s="12">
        <f>IF(AM5&gt;=Assumptions!$C$24,Assumptions!$C$25,0)</f>
        <v>400</v>
      </c>
      <c r="AN23" s="12">
        <f>IF(AN5&gt;=Assumptions!$C$24,Assumptions!$C$25,0)</f>
        <v>400</v>
      </c>
      <c r="AO23" s="12">
        <f>IF(AO5&gt;=Assumptions!$C$24,Assumptions!$C$25,0)</f>
        <v>400</v>
      </c>
      <c r="AP23" s="12">
        <f>IF(AP5&gt;=Assumptions!$C$24,Assumptions!$C$25,0)</f>
        <v>400</v>
      </c>
    </row>
    <row r="24">
      <c r="A24" s="11" t="inlineStr">
        <is>
          <t>Company seats billed this month (new and renewals)</t>
        </is>
      </c>
      <c r="B24" s="14" t="inlineStr">
        <is>
          <t>seats</t>
        </is>
      </c>
      <c r="C24" s="56">
        <f>SUM(G24:R24)</f>
        <v>3200</v>
      </c>
      <c r="D24" s="56">
        <f>SUM(S24:AD24)</f>
        <v>7520</v>
      </c>
      <c r="E24" s="56">
        <f>SUM(AE24:AP24)</f>
        <v>11192</v>
      </c>
      <c r="G24" s="12">
        <f>G23</f>
        <v>0</v>
      </c>
      <c r="H24" s="12">
        <f>H23</f>
        <v>0</v>
      </c>
      <c r="I24" s="12">
        <f>I23</f>
        <v>0</v>
      </c>
      <c r="J24" s="12">
        <f>J23</f>
        <v>0</v>
      </c>
      <c r="K24" s="12">
        <f>K23</f>
        <v>400</v>
      </c>
      <c r="L24" s="12">
        <f>L23</f>
        <v>400</v>
      </c>
      <c r="M24" s="12">
        <f>M23</f>
        <v>400</v>
      </c>
      <c r="N24" s="12">
        <f>N23</f>
        <v>400</v>
      </c>
      <c r="O24" s="12">
        <f>O23</f>
        <v>400</v>
      </c>
      <c r="P24" s="12">
        <f>P23</f>
        <v>400</v>
      </c>
      <c r="Q24" s="12">
        <f>Q23</f>
        <v>400</v>
      </c>
      <c r="R24" s="12">
        <f>R23</f>
        <v>400</v>
      </c>
      <c r="S24" s="12">
        <f>S23+Assumptions!$C$27*G24</f>
        <v>400</v>
      </c>
      <c r="T24" s="12">
        <f>T23+Assumptions!$C$27*H24</f>
        <v>400</v>
      </c>
      <c r="U24" s="12">
        <f>U23+Assumptions!$C$27*I24</f>
        <v>400</v>
      </c>
      <c r="V24" s="12">
        <f>V23+Assumptions!$C$27*J24</f>
        <v>400</v>
      </c>
      <c r="W24" s="12">
        <f>W23+Assumptions!$C$27*K24</f>
        <v>740</v>
      </c>
      <c r="X24" s="12">
        <f>X23+Assumptions!$C$27*L24</f>
        <v>740</v>
      </c>
      <c r="Y24" s="12">
        <f>Y23+Assumptions!$C$27*M24</f>
        <v>740</v>
      </c>
      <c r="Z24" s="12">
        <f>Z23+Assumptions!$C$27*N24</f>
        <v>740</v>
      </c>
      <c r="AA24" s="12">
        <f>AA23+Assumptions!$C$27*O24</f>
        <v>740</v>
      </c>
      <c r="AB24" s="12">
        <f>AB23+Assumptions!$C$27*P24</f>
        <v>740</v>
      </c>
      <c r="AC24" s="12">
        <f>AC23+Assumptions!$C$27*Q24</f>
        <v>740</v>
      </c>
      <c r="AD24" s="12">
        <f>AD23+Assumptions!$C$27*R24</f>
        <v>740</v>
      </c>
      <c r="AE24" s="12">
        <f>AE23+Assumptions!$C$27*S24</f>
        <v>740</v>
      </c>
      <c r="AF24" s="12">
        <f>AF23+Assumptions!$C$27*T24</f>
        <v>740</v>
      </c>
      <c r="AG24" s="12">
        <f>AG23+Assumptions!$C$27*U24</f>
        <v>740</v>
      </c>
      <c r="AH24" s="12">
        <f>AH23+Assumptions!$C$27*V24</f>
        <v>740</v>
      </c>
      <c r="AI24" s="12">
        <f>AI23+Assumptions!$C$27*W24</f>
        <v>1029</v>
      </c>
      <c r="AJ24" s="12">
        <f>AJ23+Assumptions!$C$27*X24</f>
        <v>1029</v>
      </c>
      <c r="AK24" s="12">
        <f>AK23+Assumptions!$C$27*Y24</f>
        <v>1029</v>
      </c>
      <c r="AL24" s="12">
        <f>AL23+Assumptions!$C$27*Z24</f>
        <v>1029</v>
      </c>
      <c r="AM24" s="12">
        <f>AM23+Assumptions!$C$27*AA24</f>
        <v>1029</v>
      </c>
      <c r="AN24" s="12">
        <f>AN23+Assumptions!$C$27*AB24</f>
        <v>1029</v>
      </c>
      <c r="AO24" s="12">
        <f>AO23+Assumptions!$C$27*AC24</f>
        <v>1029</v>
      </c>
      <c r="AP24" s="12">
        <f>AP23+Assumptions!$C$27*AD24</f>
        <v>1029</v>
      </c>
    </row>
    <row r="25">
      <c r="A25" s="11" t="inlineStr">
        <is>
          <t>Company seats (billed in the last 12 months)</t>
        </is>
      </c>
      <c r="B25" s="14" t="inlineStr">
        <is>
          <t>seats</t>
        </is>
      </c>
      <c r="C25" s="56">
        <f>R25</f>
        <v>3200</v>
      </c>
      <c r="D25" s="56">
        <f>AD25</f>
        <v>7520</v>
      </c>
      <c r="E25" s="56">
        <f>AP25</f>
        <v>11192</v>
      </c>
      <c r="G25" s="12">
        <f>SUM(G24:G24)</f>
        <v>0</v>
      </c>
      <c r="H25" s="12">
        <f>SUM(G24:H24)</f>
        <v>0</v>
      </c>
      <c r="I25" s="12">
        <f>SUM(G24:I24)</f>
        <v>0</v>
      </c>
      <c r="J25" s="12">
        <f>SUM(G24:J24)</f>
        <v>0</v>
      </c>
      <c r="K25" s="12">
        <f>SUM(G24:K24)</f>
        <v>400</v>
      </c>
      <c r="L25" s="12">
        <f>SUM(G24:L24)</f>
        <v>800</v>
      </c>
      <c r="M25" s="12">
        <f>SUM(G24:M24)</f>
        <v>1200</v>
      </c>
      <c r="N25" s="12">
        <f>SUM(G24:N24)</f>
        <v>1600</v>
      </c>
      <c r="O25" s="12">
        <f>SUM(G24:O24)</f>
        <v>2000</v>
      </c>
      <c r="P25" s="12">
        <f>SUM(G24:P24)</f>
        <v>2400</v>
      </c>
      <c r="Q25" s="12">
        <f>SUM(G24:Q24)</f>
        <v>2800</v>
      </c>
      <c r="R25" s="12">
        <f>SUM(G24:R24)</f>
        <v>3200</v>
      </c>
      <c r="S25" s="12">
        <f>SUM(H24:S24)</f>
        <v>3600</v>
      </c>
      <c r="T25" s="12">
        <f>SUM(I24:T24)</f>
        <v>4000</v>
      </c>
      <c r="U25" s="12">
        <f>SUM(J24:U24)</f>
        <v>4400</v>
      </c>
      <c r="V25" s="12">
        <f>SUM(K24:V24)</f>
        <v>4800</v>
      </c>
      <c r="W25" s="12">
        <f>SUM(L24:W24)</f>
        <v>5140</v>
      </c>
      <c r="X25" s="12">
        <f>SUM(M24:X24)</f>
        <v>5480</v>
      </c>
      <c r="Y25" s="12">
        <f>SUM(N24:Y24)</f>
        <v>5820</v>
      </c>
      <c r="Z25" s="12">
        <f>SUM(O24:Z24)</f>
        <v>6160</v>
      </c>
      <c r="AA25" s="12">
        <f>SUM(P24:AA24)</f>
        <v>6500</v>
      </c>
      <c r="AB25" s="12">
        <f>SUM(Q24:AB24)</f>
        <v>6840</v>
      </c>
      <c r="AC25" s="12">
        <f>SUM(R24:AC24)</f>
        <v>7180</v>
      </c>
      <c r="AD25" s="12">
        <f>SUM(S24:AD24)</f>
        <v>7520</v>
      </c>
      <c r="AE25" s="12">
        <f>SUM(T24:AE24)</f>
        <v>7860</v>
      </c>
      <c r="AF25" s="12">
        <f>SUM(U24:AF24)</f>
        <v>8200</v>
      </c>
      <c r="AG25" s="12">
        <f>SUM(V24:AG24)</f>
        <v>8540</v>
      </c>
      <c r="AH25" s="12">
        <f>SUM(W24:AH24)</f>
        <v>8880</v>
      </c>
      <c r="AI25" s="12">
        <f>SUM(X24:AI24)</f>
        <v>9169</v>
      </c>
      <c r="AJ25" s="12">
        <f>SUM(Y24:AJ24)</f>
        <v>9458</v>
      </c>
      <c r="AK25" s="12">
        <f>SUM(Z24:AK24)</f>
        <v>9747</v>
      </c>
      <c r="AL25" s="12">
        <f>SUM(AA24:AL24)</f>
        <v>10036</v>
      </c>
      <c r="AM25" s="12">
        <f>SUM(AB24:AM24)</f>
        <v>10325</v>
      </c>
      <c r="AN25" s="12">
        <f>SUM(AC24:AN24)</f>
        <v>10614</v>
      </c>
      <c r="AO25" s="12">
        <f>SUM(AD24:AO24)</f>
        <v>10903</v>
      </c>
      <c r="AP25" s="12">
        <f>SUM(AE24:AP24)</f>
        <v>11192</v>
      </c>
    </row>
    <row r="26">
      <c r="A26" s="11" t="inlineStr">
        <is>
          <t>Individual members</t>
        </is>
      </c>
      <c r="B26" s="14" t="inlineStr">
        <is>
          <t>members</t>
        </is>
      </c>
      <c r="C26" s="56">
        <f>R26</f>
        <v>7768.8069552928</v>
      </c>
      <c r="D26" s="56">
        <f>AD26</f>
        <v>14328.0873946601</v>
      </c>
      <c r="E26" s="56">
        <f>AP26</f>
        <v>20372.0228139079</v>
      </c>
      <c r="G26" s="12">
        <f>G19+G20+G22</f>
        <v>800</v>
      </c>
      <c r="H26" s="12">
        <f>H19+H20+H22</f>
        <v>1564</v>
      </c>
      <c r="I26" s="12">
        <f>I19+I20+I22</f>
        <v>2295.024</v>
      </c>
      <c r="J26" s="12">
        <f>J19+J20+J22</f>
        <v>2995.81088</v>
      </c>
      <c r="K26" s="12">
        <f>K19+K20+K22</f>
        <v>3668.8439488</v>
      </c>
      <c r="L26" s="12">
        <f>L19+L20+L22</f>
        <v>4316.37722688</v>
      </c>
      <c r="M26" s="12">
        <f>M19+M20+M22</f>
        <v>4940.45883847424</v>
      </c>
      <c r="N26" s="12">
        <f>N19+N20+N22</f>
        <v>5542.95184394798</v>
      </c>
      <c r="O26" s="12">
        <f>O19+O20+O22</f>
        <v>6125.55280479943</v>
      </c>
      <c r="P26" s="12">
        <f>P19+P20+P22</f>
        <v>6689.8083394212</v>
      </c>
      <c r="Q26" s="12">
        <f>Q19+Q20+Q22</f>
        <v>7237.12989761649</v>
      </c>
      <c r="R26" s="12">
        <f>R19+R20+R22</f>
        <v>7768.8069552928</v>
      </c>
      <c r="S26" s="12">
        <f>S19+S20+S22</f>
        <v>8424.6854739912</v>
      </c>
      <c r="T26" s="12">
        <f>T19+T20+T22</f>
        <v>9055.17844924578</v>
      </c>
      <c r="U26" s="12">
        <f>U19+U20+U22</f>
        <v>9662.2833535418</v>
      </c>
      <c r="V26" s="12">
        <f>V19+V20+V22</f>
        <v>10247.82089023</v>
      </c>
      <c r="W26" s="12">
        <f>W19+W20+W22</f>
        <v>10813.4524301688</v>
      </c>
      <c r="X26" s="12">
        <f>X19+X20+X22</f>
        <v>11360.6955825089</v>
      </c>
      <c r="Y26" s="12">
        <f>Y19+Y20+Y22</f>
        <v>11890.9381099306</v>
      </c>
      <c r="Z26" s="12">
        <f>Z19+Z20+Z22</f>
        <v>12405.4503742224</v>
      </c>
      <c r="AA26" s="12">
        <f>AA19+AA20+AA22</f>
        <v>12905.3964765501</v>
      </c>
      <c r="AB26" s="12">
        <f>AB19+AB20+AB22</f>
        <v>13391.8442377644</v>
      </c>
      <c r="AC26" s="12">
        <f>AC19+AC20+AC22</f>
        <v>13865.774147329</v>
      </c>
      <c r="AD26" s="12">
        <f>AD19+AD20+AD22</f>
        <v>14328.0873946601</v>
      </c>
      <c r="AE26" s="12">
        <f>AE19+AE20+AE22</f>
        <v>14926.8130836108</v>
      </c>
      <c r="AF26" s="12">
        <f>AF19+AF20+AF22</f>
        <v>15503.5147193088</v>
      </c>
      <c r="AG26" s="12">
        <f>AG19+AG20+AG22</f>
        <v>16059.9040463792</v>
      </c>
      <c r="AH26" s="12">
        <f>AH19+AH20+AH22</f>
        <v>16597.5432685979</v>
      </c>
      <c r="AI26" s="12">
        <f>AI19+AI20+AI22</f>
        <v>17117.8596416833</v>
      </c>
      <c r="AJ26" s="12">
        <f>AJ19+AJ20+AJ22</f>
        <v>17622.1585160794</v>
      </c>
      <c r="AK26" s="12">
        <f>AK19+AK20+AK22</f>
        <v>18111.6350036641</v>
      </c>
      <c r="AL26" s="12">
        <f>AL19+AL20+AL22</f>
        <v>18587.3844221678</v>
      </c>
      <c r="AM26" s="12">
        <f>AM19+AM20+AM22</f>
        <v>19050.4116533144</v>
      </c>
      <c r="AN26" s="12">
        <f>AN19+AN20+AN22</f>
        <v>19501.639535015</v>
      </c>
      <c r="AO26" s="12">
        <f>AO19+AO20+AO22</f>
        <v>19941.9163941057</v>
      </c>
      <c r="AP26" s="12">
        <f>AP19+AP20+AP22</f>
        <v>20372.0228139079</v>
      </c>
    </row>
    <row r="27">
      <c r="A27" s="38" t="inlineStr">
        <is>
          <t>Active members (individual and company seats)</t>
        </is>
      </c>
      <c r="B27" s="58" t="inlineStr">
        <is>
          <t>members</t>
        </is>
      </c>
      <c r="C27" s="59">
        <f>R27</f>
        <v>10968.8069552928</v>
      </c>
      <c r="D27" s="59">
        <f>AD27</f>
        <v>21848.0873946601</v>
      </c>
      <c r="E27" s="59">
        <f>AP27</f>
        <v>31564.0228139079</v>
      </c>
      <c r="F27" s="40" t="n"/>
      <c r="G27" s="51">
        <f>G26+G25</f>
        <v>800</v>
      </c>
      <c r="H27" s="51">
        <f>H26+H25</f>
        <v>1564</v>
      </c>
      <c r="I27" s="51">
        <f>I26+I25</f>
        <v>2295.024</v>
      </c>
      <c r="J27" s="51">
        <f>J26+J25</f>
        <v>2995.81088</v>
      </c>
      <c r="K27" s="51">
        <f>K26+K25</f>
        <v>4068.8439488</v>
      </c>
      <c r="L27" s="51">
        <f>L26+L25</f>
        <v>5116.37722688</v>
      </c>
      <c r="M27" s="51">
        <f>M26+M25</f>
        <v>6140.45883847424</v>
      </c>
      <c r="N27" s="51">
        <f>N26+N25</f>
        <v>7142.95184394798</v>
      </c>
      <c r="O27" s="51">
        <f>O26+O25</f>
        <v>8125.55280479943</v>
      </c>
      <c r="P27" s="51">
        <f>P26+P25</f>
        <v>9089.8083394212</v>
      </c>
      <c r="Q27" s="51">
        <f>Q26+Q25</f>
        <v>10037.1298976165</v>
      </c>
      <c r="R27" s="51">
        <f>R26+R25</f>
        <v>10968.8069552928</v>
      </c>
      <c r="S27" s="51">
        <f>S26+S25</f>
        <v>12024.6854739912</v>
      </c>
      <c r="T27" s="51">
        <f>T26+T25</f>
        <v>13055.1784492458</v>
      </c>
      <c r="U27" s="51">
        <f>U26+U25</f>
        <v>14062.2833535418</v>
      </c>
      <c r="V27" s="51">
        <f>V26+V25</f>
        <v>15047.82089023</v>
      </c>
      <c r="W27" s="51">
        <f>W26+W25</f>
        <v>15953.4524301688</v>
      </c>
      <c r="X27" s="51">
        <f>X26+X25</f>
        <v>16840.6955825089</v>
      </c>
      <c r="Y27" s="51">
        <f>Y26+Y25</f>
        <v>17710.9381099306</v>
      </c>
      <c r="Z27" s="51">
        <f>Z26+Z25</f>
        <v>18565.4503742224</v>
      </c>
      <c r="AA27" s="51">
        <f>AA26+AA25</f>
        <v>19405.3964765501</v>
      </c>
      <c r="AB27" s="51">
        <f>AB26+AB25</f>
        <v>20231.8442377644</v>
      </c>
      <c r="AC27" s="51">
        <f>AC26+AC25</f>
        <v>21045.774147329</v>
      </c>
      <c r="AD27" s="51">
        <f>AD26+AD25</f>
        <v>21848.0873946601</v>
      </c>
      <c r="AE27" s="51">
        <f>AE26+AE25</f>
        <v>22786.8130836108</v>
      </c>
      <c r="AF27" s="51">
        <f>AF26+AF25</f>
        <v>23703.5147193088</v>
      </c>
      <c r="AG27" s="51">
        <f>AG26+AG25</f>
        <v>24599.9040463792</v>
      </c>
      <c r="AH27" s="51">
        <f>AH26+AH25</f>
        <v>25477.5432685979</v>
      </c>
      <c r="AI27" s="51">
        <f>AI26+AI25</f>
        <v>26286.8596416833</v>
      </c>
      <c r="AJ27" s="51">
        <f>AJ26+AJ25</f>
        <v>27080.1585160794</v>
      </c>
      <c r="AK27" s="51">
        <f>AK26+AK25</f>
        <v>27858.6350036641</v>
      </c>
      <c r="AL27" s="51">
        <f>AL26+AL25</f>
        <v>28623.3844221678</v>
      </c>
      <c r="AM27" s="51">
        <f>AM26+AM25</f>
        <v>29375.4116533144</v>
      </c>
      <c r="AN27" s="51">
        <f>AN26+AN25</f>
        <v>30115.639535015</v>
      </c>
      <c r="AO27" s="51">
        <f>AO26+AO25</f>
        <v>30844.9163941057</v>
      </c>
      <c r="AP27" s="51">
        <f>AP26+AP25</f>
        <v>31564.0228139079</v>
      </c>
    </row>
    <row r="28">
      <c r="A28" s="35" t="inlineStr">
        <is>
          <t>Revenue (AED)</t>
        </is>
      </c>
      <c r="B28" s="14" t="inlineStr">
        <is>
          <t>member-months</t>
        </is>
      </c>
      <c r="C28" s="56">
        <f>SUM(G28:R28)</f>
        <v>68344.7647352321</v>
      </c>
      <c r="D28" s="56">
        <f>SUM(S28:AD28)</f>
        <v>205791.606920143</v>
      </c>
      <c r="E28" s="56">
        <f>SUM(AE28:AP28)</f>
        <v>328316.803097834</v>
      </c>
      <c r="G28" s="12">
        <f>G27</f>
        <v>800</v>
      </c>
      <c r="H28" s="12">
        <f>H27</f>
        <v>1564</v>
      </c>
      <c r="I28" s="12">
        <f>I27</f>
        <v>2295.024</v>
      </c>
      <c r="J28" s="12">
        <f>J27</f>
        <v>2995.81088</v>
      </c>
      <c r="K28" s="12">
        <f>K27</f>
        <v>4068.8439488</v>
      </c>
      <c r="L28" s="12">
        <f>L27</f>
        <v>5116.37722688</v>
      </c>
      <c r="M28" s="12">
        <f>M27</f>
        <v>6140.45883847424</v>
      </c>
      <c r="N28" s="12">
        <f>N27</f>
        <v>7142.95184394798</v>
      </c>
      <c r="O28" s="12">
        <f>O27</f>
        <v>8125.55280479943</v>
      </c>
      <c r="P28" s="12">
        <f>P27</f>
        <v>9089.8083394212</v>
      </c>
      <c r="Q28" s="12">
        <f>Q27</f>
        <v>10037.1298976165</v>
      </c>
      <c r="R28" s="12">
        <f>R27</f>
        <v>10968.8069552928</v>
      </c>
      <c r="S28" s="12">
        <f>S27</f>
        <v>12024.6854739912</v>
      </c>
      <c r="T28" s="12">
        <f>T27</f>
        <v>13055.1784492458</v>
      </c>
      <c r="U28" s="12">
        <f>U27</f>
        <v>14062.2833535418</v>
      </c>
      <c r="V28" s="12">
        <f>V27</f>
        <v>15047.82089023</v>
      </c>
      <c r="W28" s="12">
        <f>W27</f>
        <v>15953.4524301688</v>
      </c>
      <c r="X28" s="12">
        <f>X27</f>
        <v>16840.6955825089</v>
      </c>
      <c r="Y28" s="12">
        <f>Y27</f>
        <v>17710.9381099306</v>
      </c>
      <c r="Z28" s="12">
        <f>Z27</f>
        <v>18565.4503742224</v>
      </c>
      <c r="AA28" s="12">
        <f>AA27</f>
        <v>19405.3964765501</v>
      </c>
      <c r="AB28" s="12">
        <f>AB27</f>
        <v>20231.8442377644</v>
      </c>
      <c r="AC28" s="12">
        <f>AC27</f>
        <v>21045.774147329</v>
      </c>
      <c r="AD28" s="12">
        <f>AD27</f>
        <v>21848.0873946601</v>
      </c>
      <c r="AE28" s="12">
        <f>AE27</f>
        <v>22786.8130836108</v>
      </c>
      <c r="AF28" s="12">
        <f>AF27</f>
        <v>23703.5147193088</v>
      </c>
      <c r="AG28" s="12">
        <f>AG27</f>
        <v>24599.9040463792</v>
      </c>
      <c r="AH28" s="12">
        <f>AH27</f>
        <v>25477.5432685979</v>
      </c>
      <c r="AI28" s="12">
        <f>AI27</f>
        <v>26286.8596416833</v>
      </c>
      <c r="AJ28" s="12">
        <f>AJ27</f>
        <v>27080.1585160794</v>
      </c>
      <c r="AK28" s="12">
        <f>AK27</f>
        <v>27858.6350036641</v>
      </c>
      <c r="AL28" s="12">
        <f>AL27</f>
        <v>28623.3844221678</v>
      </c>
      <c r="AM28" s="12">
        <f>AM27</f>
        <v>29375.4116533144</v>
      </c>
      <c r="AN28" s="12">
        <f>AN27</f>
        <v>30115.639535015</v>
      </c>
      <c r="AO28" s="12">
        <f>AO27</f>
        <v>30844.9163941057</v>
      </c>
      <c r="AP28" s="12">
        <f>AP27</f>
        <v>31564.0228139079</v>
      </c>
    </row>
    <row r="29">
      <c r="A29" s="11" t="inlineStr">
        <is>
          <t>Insured members</t>
        </is>
      </c>
      <c r="B29" s="14" t="inlineStr">
        <is>
          <t>members</t>
        </is>
      </c>
      <c r="C29" s="56">
        <f>R29</f>
        <v>1645.32104329392</v>
      </c>
      <c r="D29" s="56">
        <f>AD29</f>
        <v>3277.21310919901</v>
      </c>
      <c r="E29" s="56">
        <f>AP29</f>
        <v>4734.60342208619</v>
      </c>
      <c r="G29" s="12">
        <f>IF(G5&gt;=Assumptions!$C$41,Assumptions!$C$42*G27,0)</f>
        <v>0</v>
      </c>
      <c r="H29" s="12">
        <f>IF(H5&gt;=Assumptions!$C$41,Assumptions!$C$42*H27,0)</f>
        <v>0</v>
      </c>
      <c r="I29" s="12">
        <f>IF(I5&gt;=Assumptions!$C$41,Assumptions!$C$42*I27,0)</f>
        <v>0</v>
      </c>
      <c r="J29" s="12">
        <f>IF(J5&gt;=Assumptions!$C$41,Assumptions!$C$42*J27,0)</f>
        <v>0</v>
      </c>
      <c r="K29" s="12">
        <f>IF(K5&gt;=Assumptions!$C$41,Assumptions!$C$42*K27,0)</f>
        <v>0</v>
      </c>
      <c r="L29" s="12">
        <f>IF(L5&gt;=Assumptions!$C$41,Assumptions!$C$42*L27,0)</f>
        <v>767.456584032</v>
      </c>
      <c r="M29" s="12">
        <f>IF(M5&gt;=Assumptions!$C$41,Assumptions!$C$42*M27,0)</f>
        <v>921.068825771136</v>
      </c>
      <c r="N29" s="12">
        <f>IF(N5&gt;=Assumptions!$C$41,Assumptions!$C$42*N27,0)</f>
        <v>1071.4427765922</v>
      </c>
      <c r="O29" s="12">
        <f>IF(O5&gt;=Assumptions!$C$41,Assumptions!$C$42*O27,0)</f>
        <v>1218.83292071992</v>
      </c>
      <c r="P29" s="12">
        <f>IF(P5&gt;=Assumptions!$C$41,Assumptions!$C$42*P27,0)</f>
        <v>1363.47125091318</v>
      </c>
      <c r="Q29" s="12">
        <f>IF(Q5&gt;=Assumptions!$C$41,Assumptions!$C$42*Q27,0)</f>
        <v>1505.56948464247</v>
      </c>
      <c r="R29" s="12">
        <f>IF(R5&gt;=Assumptions!$C$41,Assumptions!$C$42*R27,0)</f>
        <v>1645.32104329392</v>
      </c>
      <c r="S29" s="12">
        <f>IF(S5&gt;=Assumptions!$C$41,Assumptions!$C$42*S27,0)</f>
        <v>1803.70282109868</v>
      </c>
      <c r="T29" s="12">
        <f>IF(T5&gt;=Assumptions!$C$41,Assumptions!$C$42*T27,0)</f>
        <v>1958.27676738687</v>
      </c>
      <c r="U29" s="12">
        <f>IF(U5&gt;=Assumptions!$C$41,Assumptions!$C$42*U27,0)</f>
        <v>2109.34250303127</v>
      </c>
      <c r="V29" s="12">
        <f>IF(V5&gt;=Assumptions!$C$41,Assumptions!$C$42*V27,0)</f>
        <v>2257.17313353449</v>
      </c>
      <c r="W29" s="12">
        <f>IF(W5&gt;=Assumptions!$C$41,Assumptions!$C$42*W27,0)</f>
        <v>2393.01786452531</v>
      </c>
      <c r="X29" s="12">
        <f>IF(X5&gt;=Assumptions!$C$41,Assumptions!$C$42*X27,0)</f>
        <v>2526.10433737634</v>
      </c>
      <c r="Y29" s="12">
        <f>IF(Y5&gt;=Assumptions!$C$41,Assumptions!$C$42*Y27,0)</f>
        <v>2656.64071648959</v>
      </c>
      <c r="Z29" s="12">
        <f>IF(Z5&gt;=Assumptions!$C$41,Assumptions!$C$42*Z27,0)</f>
        <v>2784.81755613336</v>
      </c>
      <c r="AA29" s="12">
        <f>IF(AA5&gt;=Assumptions!$C$41,Assumptions!$C$42*AA27,0)</f>
        <v>2910.80947148251</v>
      </c>
      <c r="AB29" s="12">
        <f>IF(AB5&gt;=Assumptions!$C$41,Assumptions!$C$42*AB27,0)</f>
        <v>3034.77663566466</v>
      </c>
      <c r="AC29" s="12">
        <f>IF(AC5&gt;=Assumptions!$C$41,Assumptions!$C$42*AC27,0)</f>
        <v>3156.86612209935</v>
      </c>
      <c r="AD29" s="12">
        <f>IF(AD5&gt;=Assumptions!$C$41,Assumptions!$C$42*AD27,0)</f>
        <v>3277.21310919901</v>
      </c>
      <c r="AE29" s="12">
        <f>IF(AE5&gt;=Assumptions!$C$41,Assumptions!$C$42*AE27,0)</f>
        <v>3418.02196254162</v>
      </c>
      <c r="AF29" s="12">
        <f>IF(AF5&gt;=Assumptions!$C$41,Assumptions!$C$42*AF27,0)</f>
        <v>3555.52720789632</v>
      </c>
      <c r="AG29" s="12">
        <f>IF(AG5&gt;=Assumptions!$C$41,Assumptions!$C$42*AG27,0)</f>
        <v>3689.98560695688</v>
      </c>
      <c r="AH29" s="12">
        <f>IF(AH5&gt;=Assumptions!$C$41,Assumptions!$C$42*AH27,0)</f>
        <v>3821.63149028968</v>
      </c>
      <c r="AI29" s="12">
        <f>IF(AI5&gt;=Assumptions!$C$41,Assumptions!$C$42*AI27,0)</f>
        <v>3943.02894625249</v>
      </c>
      <c r="AJ29" s="12">
        <f>IF(AJ5&gt;=Assumptions!$C$41,Assumptions!$C$42*AJ27,0)</f>
        <v>4062.02377741191</v>
      </c>
      <c r="AK29" s="12">
        <f>IF(AK5&gt;=Assumptions!$C$41,Assumptions!$C$42*AK27,0)</f>
        <v>4178.79525054961</v>
      </c>
      <c r="AL29" s="12">
        <f>IF(AL5&gt;=Assumptions!$C$41,Assumptions!$C$42*AL27,0)</f>
        <v>4293.50766332517</v>
      </c>
      <c r="AM29" s="12">
        <f>IF(AM5&gt;=Assumptions!$C$41,Assumptions!$C$42*AM27,0)</f>
        <v>4406.31174799716</v>
      </c>
      <c r="AN29" s="12">
        <f>IF(AN5&gt;=Assumptions!$C$41,Assumptions!$C$42*AN27,0)</f>
        <v>4517.34593025226</v>
      </c>
      <c r="AO29" s="12">
        <f>IF(AO5&gt;=Assumptions!$C$41,Assumptions!$C$42*AO27,0)</f>
        <v>4626.73745911586</v>
      </c>
      <c r="AP29" s="12">
        <f>IF(AP5&gt;=Assumptions!$C$41,Assumptions!$C$42*AP27,0)</f>
        <v>4734.60342208619</v>
      </c>
    </row>
    <row r="32">
      <c r="A32" s="11" t="inlineStr">
        <is>
          <t>Gross bookings: weekly plan</t>
        </is>
      </c>
      <c r="B32" s="14" t="inlineStr">
        <is>
          <t>AED</t>
        </is>
      </c>
      <c r="C32" s="56">
        <f>SUM(G32:R32)</f>
        <v>678965.70784239</v>
      </c>
      <c r="D32" s="56">
        <f>SUM(S32:AD32)</f>
        <v>1395502.93602751</v>
      </c>
      <c r="E32" s="56">
        <f>SUM(AE32:AP32)</f>
        <v>1890955.2530327</v>
      </c>
      <c r="G32" s="12">
        <f>G19*Assumptions!$C$30*Assumptions!$C$31/12</f>
        <v>13039.782</v>
      </c>
      <c r="H32" s="12">
        <f>H19*Assumptions!$C$30*Assumptions!$C$31/12</f>
        <v>24514.79016</v>
      </c>
      <c r="I32" s="12">
        <f>I19*Assumptions!$C$30*Assumptions!$C$31/12</f>
        <v>34612.7973408</v>
      </c>
      <c r="J32" s="12">
        <f>J19*Assumptions!$C$30*Assumptions!$C$31/12</f>
        <v>43499.043659904</v>
      </c>
      <c r="K32" s="12">
        <f>K19*Assumptions!$C$30*Assumptions!$C$31/12</f>
        <v>51318.9404207155</v>
      </c>
      <c r="L32" s="12">
        <f>L19*Assumptions!$C$30*Assumptions!$C$31/12</f>
        <v>58200.4495702297</v>
      </c>
      <c r="M32" s="12">
        <f>M19*Assumptions!$C$30*Assumptions!$C$31/12</f>
        <v>64256.1776218021</v>
      </c>
      <c r="N32" s="12">
        <f>N19*Assumptions!$C$30*Assumptions!$C$31/12</f>
        <v>69585.2183071859</v>
      </c>
      <c r="O32" s="12">
        <f>O19*Assumptions!$C$30*Assumptions!$C$31/12</f>
        <v>74274.7741103236</v>
      </c>
      <c r="P32" s="12">
        <f>P19*Assumptions!$C$30*Assumptions!$C$31/12</f>
        <v>78401.5832170847</v>
      </c>
      <c r="Q32" s="12">
        <f>Q19*Assumptions!$C$30*Assumptions!$C$31/12</f>
        <v>82033.1752310346</v>
      </c>
      <c r="R32" s="12">
        <f>R19*Assumptions!$C$30*Assumptions!$C$31/12</f>
        <v>85228.9762033104</v>
      </c>
      <c r="S32" s="12">
        <f>S19*Assumptions!$C$30*Assumptions!$C$31/12</f>
        <v>92387.8750589132</v>
      </c>
      <c r="T32" s="12">
        <f>T19*Assumptions!$C$30*Assumptions!$C$31/12</f>
        <v>98687.7060518436</v>
      </c>
      <c r="U32" s="12">
        <f>U19*Assumptions!$C$30*Assumptions!$C$31/12</f>
        <v>104231.557325622</v>
      </c>
      <c r="V32" s="12">
        <f>V19*Assumptions!$C$30*Assumptions!$C$31/12</f>
        <v>109110.146446548</v>
      </c>
      <c r="W32" s="12">
        <f>W19*Assumptions!$C$30*Assumptions!$C$31/12</f>
        <v>113403.304872962</v>
      </c>
      <c r="X32" s="12">
        <f>X19*Assumptions!$C$30*Assumptions!$C$31/12</f>
        <v>117181.284288207</v>
      </c>
      <c r="Y32" s="12">
        <f>Y19*Assumptions!$C$30*Assumptions!$C$31/12</f>
        <v>120505.906173622</v>
      </c>
      <c r="Z32" s="12">
        <f>Z19*Assumptions!$C$30*Assumptions!$C$31/12</f>
        <v>123431.573432787</v>
      </c>
      <c r="AA32" s="12">
        <f>AA19*Assumptions!$C$30*Assumptions!$C$31/12</f>
        <v>126006.160620853</v>
      </c>
      <c r="AB32" s="12">
        <f>AB19*Assumptions!$C$30*Assumptions!$C$31/12</f>
        <v>128271.79734635</v>
      </c>
      <c r="AC32" s="12">
        <f>AC19*Assumptions!$C$30*Assumptions!$C$31/12</f>
        <v>130265.557664788</v>
      </c>
      <c r="AD32" s="12">
        <f>AD19*Assumptions!$C$30*Assumptions!$C$31/12</f>
        <v>132020.066745014</v>
      </c>
      <c r="AE32" s="12">
        <f>AE19*Assumptions!$C$30*Assumptions!$C$31/12</f>
        <v>137910.628735612</v>
      </c>
      <c r="AF32" s="12">
        <f>AF19*Assumptions!$C$30*Assumptions!$C$31/12</f>
        <v>143094.323287339</v>
      </c>
      <c r="AG32" s="12">
        <f>AG19*Assumptions!$C$30*Assumptions!$C$31/12</f>
        <v>147655.974492858</v>
      </c>
      <c r="AH32" s="12">
        <f>AH19*Assumptions!$C$30*Assumptions!$C$31/12</f>
        <v>151670.227553715</v>
      </c>
      <c r="AI32" s="12">
        <f>AI19*Assumptions!$C$30*Assumptions!$C$31/12</f>
        <v>155202.770247269</v>
      </c>
      <c r="AJ32" s="12">
        <f>AJ19*Assumptions!$C$30*Assumptions!$C$31/12</f>
        <v>158311.407817597</v>
      </c>
      <c r="AK32" s="12">
        <f>AK19*Assumptions!$C$30*Assumptions!$C$31/12</f>
        <v>161047.008879485</v>
      </c>
      <c r="AL32" s="12">
        <f>AL19*Assumptions!$C$30*Assumptions!$C$31/12</f>
        <v>163454.337813947</v>
      </c>
      <c r="AM32" s="12">
        <f>AM19*Assumptions!$C$30*Assumptions!$C$31/12</f>
        <v>165572.787276273</v>
      </c>
      <c r="AN32" s="12">
        <f>AN19*Assumptions!$C$30*Assumptions!$C$31/12</f>
        <v>167437.022803121</v>
      </c>
      <c r="AO32" s="12">
        <f>AO19*Assumptions!$C$30*Assumptions!$C$31/12</f>
        <v>169077.550066746</v>
      </c>
      <c r="AP32" s="12">
        <f>AP19*Assumptions!$C$30*Assumptions!$C$31/12</f>
        <v>170521.214058737</v>
      </c>
    </row>
    <row r="33">
      <c r="A33" s="11" t="inlineStr">
        <is>
          <t>Gross bookings: monthly plan</t>
        </is>
      </c>
      <c r="B33" s="14" t="inlineStr">
        <is>
          <t>AED</t>
        </is>
      </c>
      <c r="C33" s="56">
        <f>SUM(G33:R33)</f>
        <v>1818693.40230726</v>
      </c>
      <c r="D33" s="56">
        <f>SUM(S33:AD33)</f>
        <v>4490105.91997566</v>
      </c>
      <c r="E33" s="56">
        <f>SUM(AE33:AP33)</f>
        <v>6767592.62281533</v>
      </c>
      <c r="G33" s="12">
        <f>G20*Assumptions!$C$32</f>
        <v>28796.4</v>
      </c>
      <c r="H33" s="12">
        <f>H20*Assumptions!$C$32</f>
        <v>55865.016</v>
      </c>
      <c r="I33" s="12">
        <f>I20*Assumptions!$C$32</f>
        <v>81309.51504</v>
      </c>
      <c r="J33" s="12">
        <f>J20*Assumptions!$C$32</f>
        <v>105227.3441376</v>
      </c>
      <c r="K33" s="12">
        <f>K20*Assumptions!$C$32</f>
        <v>127710.103489344</v>
      </c>
      <c r="L33" s="12">
        <f>L20*Assumptions!$C$32</f>
        <v>148843.897279983</v>
      </c>
      <c r="M33" s="12">
        <f>M20*Assumptions!$C$32</f>
        <v>168709.663443184</v>
      </c>
      <c r="N33" s="12">
        <f>N20*Assumptions!$C$32</f>
        <v>187383.483636593</v>
      </c>
      <c r="O33" s="12">
        <f>O20*Assumptions!$C$32</f>
        <v>204936.874618398</v>
      </c>
      <c r="P33" s="12">
        <f>P20*Assumptions!$C$32</f>
        <v>221437.062141294</v>
      </c>
      <c r="Q33" s="12">
        <f>Q20*Assumptions!$C$32</f>
        <v>236947.238412816</v>
      </c>
      <c r="R33" s="12">
        <f>R20*Assumptions!$C$32</f>
        <v>251526.804108047</v>
      </c>
      <c r="S33" s="12">
        <f>S20*Assumptions!$C$32</f>
        <v>274830.395861564</v>
      </c>
      <c r="T33" s="12">
        <f>T20*Assumptions!$C$32</f>
        <v>296735.77210987</v>
      </c>
      <c r="U33" s="12">
        <f>U20*Assumptions!$C$32</f>
        <v>317326.825783278</v>
      </c>
      <c r="V33" s="12">
        <f>V20*Assumptions!$C$32</f>
        <v>336682.416236282</v>
      </c>
      <c r="W33" s="12">
        <f>W20*Assumptions!$C$32</f>
        <v>354876.671262105</v>
      </c>
      <c r="X33" s="12">
        <f>X20*Assumptions!$C$32</f>
        <v>371979.270986378</v>
      </c>
      <c r="Y33" s="12">
        <f>Y20*Assumptions!$C$32</f>
        <v>388055.714727196</v>
      </c>
      <c r="Z33" s="12">
        <f>Z20*Assumptions!$C$32</f>
        <v>403167.571843564</v>
      </c>
      <c r="AA33" s="12">
        <f>AA20*Assumptions!$C$32</f>
        <v>417372.71753295</v>
      </c>
      <c r="AB33" s="12">
        <f>AB20*Assumptions!$C$32</f>
        <v>430725.554480973</v>
      </c>
      <c r="AC33" s="12">
        <f>AC20*Assumptions!$C$32</f>
        <v>443277.221212115</v>
      </c>
      <c r="AD33" s="12">
        <f>AD20*Assumptions!$C$32</f>
        <v>455075.787939388</v>
      </c>
      <c r="AE33" s="12">
        <f>AE20*Assumptions!$C$32</f>
        <v>475765.240663024</v>
      </c>
      <c r="AF33" s="12">
        <f>AF20*Assumptions!$C$32</f>
        <v>495213.326223243</v>
      </c>
      <c r="AG33" s="12">
        <f>AG20*Assumptions!$C$32</f>
        <v>513494.526649848</v>
      </c>
      <c r="AH33" s="12">
        <f>AH20*Assumptions!$C$32</f>
        <v>530678.855050858</v>
      </c>
      <c r="AI33" s="12">
        <f>AI20*Assumptions!$C$32</f>
        <v>546832.123747806</v>
      </c>
      <c r="AJ33" s="12">
        <f>AJ20*Assumptions!$C$32</f>
        <v>562016.196322938</v>
      </c>
      <c r="AK33" s="12">
        <f>AK20*Assumptions!$C$32</f>
        <v>576289.224543561</v>
      </c>
      <c r="AL33" s="12">
        <f>AL20*Assumptions!$C$32</f>
        <v>589705.871070948</v>
      </c>
      <c r="AM33" s="12">
        <f>AM20*Assumptions!$C$32</f>
        <v>602317.518806691</v>
      </c>
      <c r="AN33" s="12">
        <f>AN20*Assumptions!$C$32</f>
        <v>614172.467678289</v>
      </c>
      <c r="AO33" s="12">
        <f>AO20*Assumptions!$C$32</f>
        <v>625316.119617592</v>
      </c>
      <c r="AP33" s="12">
        <f>AP20*Assumptions!$C$32</f>
        <v>635791.152440536</v>
      </c>
    </row>
    <row r="34">
      <c r="A34" s="11" t="inlineStr">
        <is>
          <t>Gross bookings: annual plan</t>
        </is>
      </c>
      <c r="B34" s="14" t="inlineStr">
        <is>
          <t>AED</t>
        </is>
      </c>
      <c r="C34" s="56">
        <f>SUM(G34:R34)</f>
        <v>2879961.6</v>
      </c>
      <c r="D34" s="56">
        <f>SUM(S34:AD34)</f>
        <v>5567925.76</v>
      </c>
      <c r="E34" s="56">
        <f>SUM(AE34:AP34)</f>
        <v>8140691.456</v>
      </c>
      <c r="G34" s="12">
        <f>G21*Assumptions!$C$33</f>
        <v>239996.8</v>
      </c>
      <c r="H34" s="12">
        <f>H21*Assumptions!$C$33</f>
        <v>239996.8</v>
      </c>
      <c r="I34" s="12">
        <f>I21*Assumptions!$C$33</f>
        <v>239996.8</v>
      </c>
      <c r="J34" s="12">
        <f>J21*Assumptions!$C$33</f>
        <v>239996.8</v>
      </c>
      <c r="K34" s="12">
        <f>K21*Assumptions!$C$33</f>
        <v>239996.8</v>
      </c>
      <c r="L34" s="12">
        <f>L21*Assumptions!$C$33</f>
        <v>239996.8</v>
      </c>
      <c r="M34" s="12">
        <f>M21*Assumptions!$C$33</f>
        <v>239996.8</v>
      </c>
      <c r="N34" s="12">
        <f>N21*Assumptions!$C$33</f>
        <v>239996.8</v>
      </c>
      <c r="O34" s="12">
        <f>O21*Assumptions!$C$33</f>
        <v>239996.8</v>
      </c>
      <c r="P34" s="12">
        <f>P21*Assumptions!$C$33</f>
        <v>239996.8</v>
      </c>
      <c r="Q34" s="12">
        <f>Q21*Assumptions!$C$33</f>
        <v>239996.8</v>
      </c>
      <c r="R34" s="12">
        <f>R21*Assumptions!$C$33</f>
        <v>239996.8</v>
      </c>
      <c r="S34" s="12">
        <f>S21*Assumptions!$C$33</f>
        <v>463993.813333333</v>
      </c>
      <c r="T34" s="12">
        <f>T21*Assumptions!$C$33</f>
        <v>463993.813333333</v>
      </c>
      <c r="U34" s="12">
        <f>U21*Assumptions!$C$33</f>
        <v>463993.813333333</v>
      </c>
      <c r="V34" s="12">
        <f>V21*Assumptions!$C$33</f>
        <v>463993.813333333</v>
      </c>
      <c r="W34" s="12">
        <f>W21*Assumptions!$C$33</f>
        <v>463993.813333333</v>
      </c>
      <c r="X34" s="12">
        <f>X21*Assumptions!$C$33</f>
        <v>463993.813333333</v>
      </c>
      <c r="Y34" s="12">
        <f>Y21*Assumptions!$C$33</f>
        <v>463993.813333333</v>
      </c>
      <c r="Z34" s="12">
        <f>Z21*Assumptions!$C$33</f>
        <v>463993.813333333</v>
      </c>
      <c r="AA34" s="12">
        <f>AA21*Assumptions!$C$33</f>
        <v>463993.813333333</v>
      </c>
      <c r="AB34" s="12">
        <f>AB21*Assumptions!$C$33</f>
        <v>463993.813333333</v>
      </c>
      <c r="AC34" s="12">
        <f>AC21*Assumptions!$C$33</f>
        <v>463993.813333333</v>
      </c>
      <c r="AD34" s="12">
        <f>AD21*Assumptions!$C$33</f>
        <v>463993.813333333</v>
      </c>
      <c r="AE34" s="12">
        <f>AE21*Assumptions!$C$33</f>
        <v>678390.954666667</v>
      </c>
      <c r="AF34" s="12">
        <f>AF21*Assumptions!$C$33</f>
        <v>678390.954666667</v>
      </c>
      <c r="AG34" s="12">
        <f>AG21*Assumptions!$C$33</f>
        <v>678390.954666667</v>
      </c>
      <c r="AH34" s="12">
        <f>AH21*Assumptions!$C$33</f>
        <v>678390.954666667</v>
      </c>
      <c r="AI34" s="12">
        <f>AI21*Assumptions!$C$33</f>
        <v>678390.954666667</v>
      </c>
      <c r="AJ34" s="12">
        <f>AJ21*Assumptions!$C$33</f>
        <v>678390.954666667</v>
      </c>
      <c r="AK34" s="12">
        <f>AK21*Assumptions!$C$33</f>
        <v>678390.954666667</v>
      </c>
      <c r="AL34" s="12">
        <f>AL21*Assumptions!$C$33</f>
        <v>678390.954666667</v>
      </c>
      <c r="AM34" s="12">
        <f>AM21*Assumptions!$C$33</f>
        <v>678390.954666667</v>
      </c>
      <c r="AN34" s="12">
        <f>AN21*Assumptions!$C$33</f>
        <v>678390.954666667</v>
      </c>
      <c r="AO34" s="12">
        <f>AO21*Assumptions!$C$33</f>
        <v>678390.954666667</v>
      </c>
      <c r="AP34" s="12">
        <f>AP21*Assumptions!$C$33</f>
        <v>678390.954666667</v>
      </c>
    </row>
    <row r="35">
      <c r="A35" s="11" t="inlineStr">
        <is>
          <t>Gross bookings: company seats</t>
        </is>
      </c>
      <c r="B35" s="14" t="inlineStr">
        <is>
          <t>AED</t>
        </is>
      </c>
      <c r="C35" s="56">
        <f>SUM(G35:R35)</f>
        <v>1680000</v>
      </c>
      <c r="D35" s="56">
        <f>SUM(S35:AD35)</f>
        <v>3948000</v>
      </c>
      <c r="E35" s="56">
        <f>SUM(AE35:AP35)</f>
        <v>5875800</v>
      </c>
      <c r="G35" s="12">
        <f>G24*Assumptions!$C$26*(1+Assumptions!$C$34)</f>
        <v>0</v>
      </c>
      <c r="H35" s="12">
        <f>H24*Assumptions!$C$26*(1+Assumptions!$C$34)</f>
        <v>0</v>
      </c>
      <c r="I35" s="12">
        <f>I24*Assumptions!$C$26*(1+Assumptions!$C$34)</f>
        <v>0</v>
      </c>
      <c r="J35" s="12">
        <f>J24*Assumptions!$C$26*(1+Assumptions!$C$34)</f>
        <v>0</v>
      </c>
      <c r="K35" s="12">
        <f>K24*Assumptions!$C$26*(1+Assumptions!$C$34)</f>
        <v>210000</v>
      </c>
      <c r="L35" s="12">
        <f>L24*Assumptions!$C$26*(1+Assumptions!$C$34)</f>
        <v>210000</v>
      </c>
      <c r="M35" s="12">
        <f>M24*Assumptions!$C$26*(1+Assumptions!$C$34)</f>
        <v>210000</v>
      </c>
      <c r="N35" s="12">
        <f>N24*Assumptions!$C$26*(1+Assumptions!$C$34)</f>
        <v>210000</v>
      </c>
      <c r="O35" s="12">
        <f>O24*Assumptions!$C$26*(1+Assumptions!$C$34)</f>
        <v>210000</v>
      </c>
      <c r="P35" s="12">
        <f>P24*Assumptions!$C$26*(1+Assumptions!$C$34)</f>
        <v>210000</v>
      </c>
      <c r="Q35" s="12">
        <f>Q24*Assumptions!$C$26*(1+Assumptions!$C$34)</f>
        <v>210000</v>
      </c>
      <c r="R35" s="12">
        <f>R24*Assumptions!$C$26*(1+Assumptions!$C$34)</f>
        <v>210000</v>
      </c>
      <c r="S35" s="12">
        <f>S24*Assumptions!$C$26*(1+Assumptions!$C$34)</f>
        <v>210000</v>
      </c>
      <c r="T35" s="12">
        <f>T24*Assumptions!$C$26*(1+Assumptions!$C$34)</f>
        <v>210000</v>
      </c>
      <c r="U35" s="12">
        <f>U24*Assumptions!$C$26*(1+Assumptions!$C$34)</f>
        <v>210000</v>
      </c>
      <c r="V35" s="12">
        <f>V24*Assumptions!$C$26*(1+Assumptions!$C$34)</f>
        <v>210000</v>
      </c>
      <c r="W35" s="12">
        <f>W24*Assumptions!$C$26*(1+Assumptions!$C$34)</f>
        <v>388500</v>
      </c>
      <c r="X35" s="12">
        <f>X24*Assumptions!$C$26*(1+Assumptions!$C$34)</f>
        <v>388500</v>
      </c>
      <c r="Y35" s="12">
        <f>Y24*Assumptions!$C$26*(1+Assumptions!$C$34)</f>
        <v>388500</v>
      </c>
      <c r="Z35" s="12">
        <f>Z24*Assumptions!$C$26*(1+Assumptions!$C$34)</f>
        <v>388500</v>
      </c>
      <c r="AA35" s="12">
        <f>AA24*Assumptions!$C$26*(1+Assumptions!$C$34)</f>
        <v>388500</v>
      </c>
      <c r="AB35" s="12">
        <f>AB24*Assumptions!$C$26*(1+Assumptions!$C$34)</f>
        <v>388500</v>
      </c>
      <c r="AC35" s="12">
        <f>AC24*Assumptions!$C$26*(1+Assumptions!$C$34)</f>
        <v>388500</v>
      </c>
      <c r="AD35" s="12">
        <f>AD24*Assumptions!$C$26*(1+Assumptions!$C$34)</f>
        <v>388500</v>
      </c>
      <c r="AE35" s="12">
        <f>AE24*Assumptions!$C$26*(1+Assumptions!$C$34)</f>
        <v>388500</v>
      </c>
      <c r="AF35" s="12">
        <f>AF24*Assumptions!$C$26*(1+Assumptions!$C$34)</f>
        <v>388500</v>
      </c>
      <c r="AG35" s="12">
        <f>AG24*Assumptions!$C$26*(1+Assumptions!$C$34)</f>
        <v>388500</v>
      </c>
      <c r="AH35" s="12">
        <f>AH24*Assumptions!$C$26*(1+Assumptions!$C$34)</f>
        <v>388500</v>
      </c>
      <c r="AI35" s="12">
        <f>AI24*Assumptions!$C$26*(1+Assumptions!$C$34)</f>
        <v>540225</v>
      </c>
      <c r="AJ35" s="12">
        <f>AJ24*Assumptions!$C$26*(1+Assumptions!$C$34)</f>
        <v>540225</v>
      </c>
      <c r="AK35" s="12">
        <f>AK24*Assumptions!$C$26*(1+Assumptions!$C$34)</f>
        <v>540225</v>
      </c>
      <c r="AL35" s="12">
        <f>AL24*Assumptions!$C$26*(1+Assumptions!$C$34)</f>
        <v>540225</v>
      </c>
      <c r="AM35" s="12">
        <f>AM24*Assumptions!$C$26*(1+Assumptions!$C$34)</f>
        <v>540225</v>
      </c>
      <c r="AN35" s="12">
        <f>AN24*Assumptions!$C$26*(1+Assumptions!$C$34)</f>
        <v>540225</v>
      </c>
      <c r="AO35" s="12">
        <f>AO24*Assumptions!$C$26*(1+Assumptions!$C$34)</f>
        <v>540225</v>
      </c>
      <c r="AP35" s="12">
        <f>AP24*Assumptions!$C$26*(1+Assumptions!$C$34)</f>
        <v>540225</v>
      </c>
    </row>
    <row r="36">
      <c r="A36" s="38" t="inlineStr">
        <is>
          <t>Gross bookings, VAT included</t>
        </is>
      </c>
      <c r="B36" s="58" t="inlineStr">
        <is>
          <t>AED</t>
        </is>
      </c>
      <c r="C36" s="59">
        <f>SUM(G36:R36)</f>
        <v>7057620.71014965</v>
      </c>
      <c r="D36" s="59">
        <f>SUM(S36:AD36)</f>
        <v>15401534.6160032</v>
      </c>
      <c r="E36" s="59">
        <f>SUM(AE36:AP36)</f>
        <v>22675039.331848</v>
      </c>
      <c r="F36" s="40" t="n"/>
      <c r="G36" s="51">
        <f>G32+G33+G34+G35</f>
        <v>281832.982</v>
      </c>
      <c r="H36" s="51">
        <f>H32+H33+H34+H35</f>
        <v>320376.60616</v>
      </c>
      <c r="I36" s="51">
        <f>I32+I33+I34+I35</f>
        <v>355919.1123808</v>
      </c>
      <c r="J36" s="51">
        <f>J32+J33+J34+J35</f>
        <v>388723.187797504</v>
      </c>
      <c r="K36" s="51">
        <f>K32+K33+K34+K35</f>
        <v>629025.843910059</v>
      </c>
      <c r="L36" s="51">
        <f>L32+L33+L34+L35</f>
        <v>657041.146850213</v>
      </c>
      <c r="M36" s="51">
        <f>M32+M33+M34+M35</f>
        <v>682962.641064986</v>
      </c>
      <c r="N36" s="51">
        <f>N32+N33+N34+N35</f>
        <v>706965.501943779</v>
      </c>
      <c r="O36" s="51">
        <f>O32+O33+O34+O35</f>
        <v>729208.448728721</v>
      </c>
      <c r="P36" s="51">
        <f>P32+P33+P34+P35</f>
        <v>749835.445358379</v>
      </c>
      <c r="Q36" s="51">
        <f>Q32+Q33+Q34+Q35</f>
        <v>768977.213643851</v>
      </c>
      <c r="R36" s="51">
        <f>R32+R33+R34+R35</f>
        <v>786752.580311358</v>
      </c>
      <c r="S36" s="51">
        <f>S32+S33+S34+S35</f>
        <v>1041212.08425381</v>
      </c>
      <c r="T36" s="51">
        <f>T32+T33+T34+T35</f>
        <v>1069417.29149505</v>
      </c>
      <c r="U36" s="51">
        <f>U32+U33+U34+U35</f>
        <v>1095552.19644223</v>
      </c>
      <c r="V36" s="51">
        <f>V32+V33+V34+V35</f>
        <v>1119786.37601616</v>
      </c>
      <c r="W36" s="51">
        <f>W32+W33+W34+W35</f>
        <v>1320773.7894684</v>
      </c>
      <c r="X36" s="51">
        <f>X32+X33+X34+X35</f>
        <v>1341654.36860792</v>
      </c>
      <c r="Y36" s="51">
        <f>Y32+Y33+Y34+Y35</f>
        <v>1361055.43423415</v>
      </c>
      <c r="Z36" s="51">
        <f>Z32+Z33+Z34+Z35</f>
        <v>1379092.95860968</v>
      </c>
      <c r="AA36" s="51">
        <f>AA32+AA33+AA34+AA35</f>
        <v>1395872.69148714</v>
      </c>
      <c r="AB36" s="51">
        <f>AB32+AB33+AB34+AB35</f>
        <v>1411491.16516066</v>
      </c>
      <c r="AC36" s="51">
        <f>AC32+AC33+AC34+AC35</f>
        <v>1426036.59221024</v>
      </c>
      <c r="AD36" s="51">
        <f>AD32+AD33+AD34+AD35</f>
        <v>1439589.66801773</v>
      </c>
      <c r="AE36" s="51">
        <f>AE32+AE33+AE34+AE35</f>
        <v>1680566.8240653</v>
      </c>
      <c r="AF36" s="51">
        <f>AF32+AF33+AF34+AF35</f>
        <v>1705198.60417725</v>
      </c>
      <c r="AG36" s="51">
        <f>AG32+AG33+AG34+AG35</f>
        <v>1728041.45580937</v>
      </c>
      <c r="AH36" s="51">
        <f>AH32+AH33+AH34+AH35</f>
        <v>1749240.03727124</v>
      </c>
      <c r="AI36" s="51">
        <f>AI32+AI33+AI34+AI35</f>
        <v>1920650.84866174</v>
      </c>
      <c r="AJ36" s="51">
        <f>AJ32+AJ33+AJ34+AJ35</f>
        <v>1938943.5588072</v>
      </c>
      <c r="AK36" s="51">
        <f>AK32+AK33+AK34+AK35</f>
        <v>1955952.18808971</v>
      </c>
      <c r="AL36" s="51">
        <f>AL32+AL33+AL34+AL35</f>
        <v>1971776.16355156</v>
      </c>
      <c r="AM36" s="51">
        <f>AM32+AM33+AM34+AM35</f>
        <v>1986506.26074963</v>
      </c>
      <c r="AN36" s="51">
        <f>AN32+AN33+AN34+AN35</f>
        <v>2000225.44514808</v>
      </c>
      <c r="AO36" s="51">
        <f>AO32+AO33+AO34+AO35</f>
        <v>2013009.624351</v>
      </c>
      <c r="AP36" s="51">
        <f>AP32+AP33+AP34+AP35</f>
        <v>2024928.32116594</v>
      </c>
    </row>
    <row r="37">
      <c r="A37" s="11" t="inlineStr">
        <is>
          <t>VAT</t>
        </is>
      </c>
      <c r="B37" s="14" t="inlineStr">
        <is>
          <t>AED</t>
        </is>
      </c>
      <c r="C37" s="56">
        <f>SUM(G37:R37)</f>
        <v>336077.176673793</v>
      </c>
      <c r="D37" s="56">
        <f>SUM(S37:AD37)</f>
        <v>733406.410285865</v>
      </c>
      <c r="E37" s="56">
        <f>SUM(AE37:AP37)</f>
        <v>1079763.77770705</v>
      </c>
      <c r="G37" s="12">
        <f>G36*Assumptions!$C$34/(1+Assumptions!$C$34)</f>
        <v>13420.6181904762</v>
      </c>
      <c r="H37" s="12">
        <f>H36*Assumptions!$C$34/(1+Assumptions!$C$34)</f>
        <v>15256.0288647619</v>
      </c>
      <c r="I37" s="12">
        <f>I36*Assumptions!$C$34/(1+Assumptions!$C$34)</f>
        <v>16948.5291609905</v>
      </c>
      <c r="J37" s="12">
        <f>J36*Assumptions!$C$34/(1+Assumptions!$C$34)</f>
        <v>18510.6279903573</v>
      </c>
      <c r="K37" s="12">
        <f>K36*Assumptions!$C$34/(1+Assumptions!$C$34)</f>
        <v>29953.6116147647</v>
      </c>
      <c r="L37" s="12">
        <f>L36*Assumptions!$C$34/(1+Assumptions!$C$34)</f>
        <v>31287.673659534</v>
      </c>
      <c r="M37" s="12">
        <f>M36*Assumptions!$C$34/(1+Assumptions!$C$34)</f>
        <v>32522.0305269041</v>
      </c>
      <c r="N37" s="12">
        <f>N36*Assumptions!$C$34/(1+Assumptions!$C$34)</f>
        <v>33665.0239020847</v>
      </c>
      <c r="O37" s="12">
        <f>O36*Assumptions!$C$34/(1+Assumptions!$C$34)</f>
        <v>34724.2118442248</v>
      </c>
      <c r="P37" s="12">
        <f>P36*Assumptions!$C$34/(1+Assumptions!$C$34)</f>
        <v>35706.4497789704</v>
      </c>
      <c r="Q37" s="12">
        <f>Q36*Assumptions!$C$34/(1+Assumptions!$C$34)</f>
        <v>36617.9625544691</v>
      </c>
      <c r="R37" s="12">
        <f>R36*Assumptions!$C$34/(1+Assumptions!$C$34)</f>
        <v>37464.4085862551</v>
      </c>
      <c r="S37" s="12">
        <f>S36*Assumptions!$C$34/(1+Assumptions!$C$34)</f>
        <v>49581.5278216101</v>
      </c>
      <c r="T37" s="12">
        <f>T36*Assumptions!$C$34/(1+Assumptions!$C$34)</f>
        <v>50924.6329283356</v>
      </c>
      <c r="U37" s="12">
        <f>U36*Assumptions!$C$34/(1+Assumptions!$C$34)</f>
        <v>52169.152211535</v>
      </c>
      <c r="V37" s="12">
        <f>V36*Assumptions!$C$34/(1+Assumptions!$C$34)</f>
        <v>53323.1607626744</v>
      </c>
      <c r="W37" s="12">
        <f>W36*Assumptions!$C$34/(1+Assumptions!$C$34)</f>
        <v>62893.9899746857</v>
      </c>
      <c r="X37" s="12">
        <f>X36*Assumptions!$C$34/(1+Assumptions!$C$34)</f>
        <v>63888.3032670437</v>
      </c>
      <c r="Y37" s="12">
        <f>Y36*Assumptions!$C$34/(1+Assumptions!$C$34)</f>
        <v>64812.1635349596</v>
      </c>
      <c r="Z37" s="12">
        <f>Z36*Assumptions!$C$34/(1+Assumptions!$C$34)</f>
        <v>65671.0932671278</v>
      </c>
      <c r="AA37" s="12">
        <f>AA36*Assumptions!$C$34/(1+Assumptions!$C$34)</f>
        <v>66470.1281660541</v>
      </c>
      <c r="AB37" s="12">
        <f>AB36*Assumptions!$C$34/(1+Assumptions!$C$34)</f>
        <v>67213.8650076503</v>
      </c>
      <c r="AC37" s="12">
        <f>AC36*Assumptions!$C$34/(1+Assumptions!$C$34)</f>
        <v>67906.5043909636</v>
      </c>
      <c r="AD37" s="12">
        <f>AD36*Assumptions!$C$34/(1+Assumptions!$C$34)</f>
        <v>68551.8889532255</v>
      </c>
      <c r="AE37" s="12">
        <f>AE36*Assumptions!$C$34/(1+Assumptions!$C$34)</f>
        <v>80026.9916221573</v>
      </c>
      <c r="AF37" s="12">
        <f>AF36*Assumptions!$C$34/(1+Assumptions!$C$34)</f>
        <v>81199.9335322499</v>
      </c>
      <c r="AG37" s="12">
        <f>AG36*Assumptions!$C$34/(1+Assumptions!$C$34)</f>
        <v>82287.6883718749</v>
      </c>
      <c r="AH37" s="12">
        <f>AH36*Assumptions!$C$34/(1+Assumptions!$C$34)</f>
        <v>83297.1446319638</v>
      </c>
      <c r="AI37" s="12">
        <f>AI36*Assumptions!$C$34/(1+Assumptions!$C$34)</f>
        <v>91459.5642219877</v>
      </c>
      <c r="AJ37" s="12">
        <f>AJ36*Assumptions!$C$34/(1+Assumptions!$C$34)</f>
        <v>92330.6456574858</v>
      </c>
      <c r="AK37" s="12">
        <f>AK36*Assumptions!$C$34/(1+Assumptions!$C$34)</f>
        <v>93140.5803852244</v>
      </c>
      <c r="AL37" s="12">
        <f>AL36*Assumptions!$C$34/(1+Assumptions!$C$34)</f>
        <v>93894.1030262648</v>
      </c>
      <c r="AM37" s="12">
        <f>AM36*Assumptions!$C$34/(1+Assumptions!$C$34)</f>
        <v>94595.5362261729</v>
      </c>
      <c r="AN37" s="12">
        <f>AN36*Assumptions!$C$34/(1+Assumptions!$C$34)</f>
        <v>95248.830721337</v>
      </c>
      <c r="AO37" s="12">
        <f>AO36*Assumptions!$C$34/(1+Assumptions!$C$34)</f>
        <v>95857.6011595716</v>
      </c>
      <c r="AP37" s="12">
        <f>AP36*Assumptions!$C$34/(1+Assumptions!$C$34)</f>
        <v>96425.158150759</v>
      </c>
    </row>
    <row r="38">
      <c r="A38" s="11" t="inlineStr">
        <is>
          <t>App Store sales excluding VAT</t>
        </is>
      </c>
      <c r="B38" s="14" t="inlineStr">
        <is>
          <t>AED</t>
        </is>
      </c>
      <c r="C38" s="56">
        <f>SUM(G38:R38)</f>
        <v>5121543.53347586</v>
      </c>
      <c r="D38" s="56">
        <f>SUM(S38:AD38)</f>
        <v>10908128.2057173</v>
      </c>
      <c r="E38" s="56">
        <f>SUM(AE38:AP38)</f>
        <v>15999275.554141</v>
      </c>
      <c r="G38" s="12">
        <f>(G32+G33+G34)/(1+Assumptions!$C$34)</f>
        <v>268412.363809524</v>
      </c>
      <c r="H38" s="12">
        <f>(H32+H33+H34)/(1+Assumptions!$C$34)</f>
        <v>305120.577295238</v>
      </c>
      <c r="I38" s="12">
        <f>(I32+I33+I34)/(1+Assumptions!$C$34)</f>
        <v>338970.583219809</v>
      </c>
      <c r="J38" s="12">
        <f>(J32+J33+J34)/(1+Assumptions!$C$34)</f>
        <v>370212.559807147</v>
      </c>
      <c r="K38" s="12">
        <f>(K32+K33+K34)/(1+Assumptions!$C$34)</f>
        <v>399072.232295295</v>
      </c>
      <c r="L38" s="12">
        <f>(L32+L33+L34)/(1+Assumptions!$C$34)</f>
        <v>425753.473190679</v>
      </c>
      <c r="M38" s="12">
        <f>(M32+M33+M34)/(1+Assumptions!$C$34)</f>
        <v>450440.610538082</v>
      </c>
      <c r="N38" s="12">
        <f>(N32+N33+N34)/(1+Assumptions!$C$34)</f>
        <v>473300.478041694</v>
      </c>
      <c r="O38" s="12">
        <f>(O32+O33+O34)/(1+Assumptions!$C$34)</f>
        <v>494484.236884496</v>
      </c>
      <c r="P38" s="12">
        <f>(P32+P33+P34)/(1+Assumptions!$C$34)</f>
        <v>514128.995579408</v>
      </c>
      <c r="Q38" s="12">
        <f>(Q32+Q33+Q34)/(1+Assumptions!$C$34)</f>
        <v>532359.251089382</v>
      </c>
      <c r="R38" s="12">
        <f>(R32+R33+R34)/(1+Assumptions!$C$34)</f>
        <v>549288.171725102</v>
      </c>
      <c r="S38" s="12">
        <f>(S32+S33+S34)/(1+Assumptions!$C$34)</f>
        <v>791630.556432201</v>
      </c>
      <c r="T38" s="12">
        <f>(T32+T33+T34)/(1+Assumptions!$C$34)</f>
        <v>818492.658566712</v>
      </c>
      <c r="U38" s="12">
        <f>(U32+U33+U34)/(1+Assumptions!$C$34)</f>
        <v>843383.044230699</v>
      </c>
      <c r="V38" s="12">
        <f>(V32+V33+V34)/(1+Assumptions!$C$34)</f>
        <v>866463.215253488</v>
      </c>
      <c r="W38" s="12">
        <f>(W32+W33+W34)/(1+Assumptions!$C$34)</f>
        <v>887879.799493714</v>
      </c>
      <c r="X38" s="12">
        <f>(X32+X33+X34)/(1+Assumptions!$C$34)</f>
        <v>907766.065340875</v>
      </c>
      <c r="Y38" s="12">
        <f>(Y32+Y33+Y34)/(1+Assumptions!$C$34)</f>
        <v>926243.270699191</v>
      </c>
      <c r="Z38" s="12">
        <f>(Z32+Z33+Z34)/(1+Assumptions!$C$34)</f>
        <v>943421.865342557</v>
      </c>
      <c r="AA38" s="12">
        <f>(AA32+AA33+AA34)/(1+Assumptions!$C$34)</f>
        <v>959402.563321082</v>
      </c>
      <c r="AB38" s="12">
        <f>(AB32+AB33+AB34)/(1+Assumptions!$C$34)</f>
        <v>974277.300153007</v>
      </c>
      <c r="AC38" s="12">
        <f>(AC32+AC33+AC34)/(1+Assumptions!$C$34)</f>
        <v>988130.087819273</v>
      </c>
      <c r="AD38" s="12">
        <f>(AD32+AD33+AD34)/(1+Assumptions!$C$34)</f>
        <v>1001037.77906451</v>
      </c>
      <c r="AE38" s="12">
        <f>(AE32+AE33+AE34)/(1+Assumptions!$C$34)</f>
        <v>1230539.83244315</v>
      </c>
      <c r="AF38" s="12">
        <f>(AF32+AF33+AF34)/(1+Assumptions!$C$34)</f>
        <v>1253998.670645</v>
      </c>
      <c r="AG38" s="12">
        <f>(AG32+AG33+AG34)/(1+Assumptions!$C$34)</f>
        <v>1275753.7674375</v>
      </c>
      <c r="AH38" s="12">
        <f>(AH32+AH33+AH34)/(1+Assumptions!$C$34)</f>
        <v>1295942.89263928</v>
      </c>
      <c r="AI38" s="12">
        <f>(AI32+AI33+AI34)/(1+Assumptions!$C$34)</f>
        <v>1314691.28443975</v>
      </c>
      <c r="AJ38" s="12">
        <f>(AJ32+AJ33+AJ34)/(1+Assumptions!$C$34)</f>
        <v>1332112.91314972</v>
      </c>
      <c r="AK38" s="12">
        <f>(AK32+AK33+AK34)/(1+Assumptions!$C$34)</f>
        <v>1348311.60770449</v>
      </c>
      <c r="AL38" s="12">
        <f>(AL32+AL33+AL34)/(1+Assumptions!$C$34)</f>
        <v>1363382.0605253</v>
      </c>
      <c r="AM38" s="12">
        <f>(AM32+AM33+AM34)/(1+Assumptions!$C$34)</f>
        <v>1377410.72452346</v>
      </c>
      <c r="AN38" s="12">
        <f>(AN32+AN33+AN34)/(1+Assumptions!$C$34)</f>
        <v>1390476.61442674</v>
      </c>
      <c r="AO38" s="12">
        <f>(AO32+AO33+AO34)/(1+Assumptions!$C$34)</f>
        <v>1402652.02319143</v>
      </c>
      <c r="AP38" s="12">
        <f>(AP32+AP33+AP34)/(1+Assumptions!$C$34)</f>
        <v>1414003.16301518</v>
      </c>
    </row>
    <row r="39">
      <c r="A39" s="11" t="inlineStr">
        <is>
          <t>Apple commission rate</t>
        </is>
      </c>
      <c r="B39" s="14" t="inlineStr">
        <is>
          <t>rate</t>
        </is>
      </c>
      <c r="C39" s="60">
        <f>IF(C38=0,0,C40/C38)</f>
        <v>0.166087576961949</v>
      </c>
      <c r="D39" s="60">
        <f>IF(D38=0,0,D40/D38)</f>
        <v>0.2</v>
      </c>
      <c r="E39" s="60">
        <f>IF(E38=0,0,E40/E38)</f>
        <v>0.2</v>
      </c>
      <c r="G39" s="17">
        <f>Assumptions!$C$35</f>
        <v>0.15</v>
      </c>
      <c r="H39" s="17">
        <f>IF(AND(Assumptions!$C$38=1,G41&gt;=Assumptions!$C$37),Assumptions!$C$36,Assumptions!$C$35)</f>
        <v>0.15</v>
      </c>
      <c r="I39" s="17">
        <f>IF(AND(Assumptions!$C$38=1,H41&gt;=Assumptions!$C$37),Assumptions!$C$36,Assumptions!$C$35)</f>
        <v>0.15</v>
      </c>
      <c r="J39" s="17">
        <f>IF(AND(Assumptions!$C$38=1,I41&gt;=Assumptions!$C$37),Assumptions!$C$36,Assumptions!$C$35)</f>
        <v>0.15</v>
      </c>
      <c r="K39" s="17">
        <f>IF(AND(Assumptions!$C$38=1,J41&gt;=Assumptions!$C$37),Assumptions!$C$36,Assumptions!$C$35)</f>
        <v>0.15</v>
      </c>
      <c r="L39" s="17">
        <f>IF(AND(Assumptions!$C$38=1,K41&gt;=Assumptions!$C$37),Assumptions!$C$36,Assumptions!$C$35)</f>
        <v>0.15</v>
      </c>
      <c r="M39" s="17">
        <f>IF(AND(Assumptions!$C$38=1,L41&gt;=Assumptions!$C$37),Assumptions!$C$36,Assumptions!$C$35)</f>
        <v>0.15</v>
      </c>
      <c r="N39" s="17">
        <f>IF(AND(Assumptions!$C$38=1,M41&gt;=Assumptions!$C$37),Assumptions!$C$36,Assumptions!$C$35)</f>
        <v>0.15</v>
      </c>
      <c r="O39" s="17">
        <f>IF(AND(Assumptions!$C$38=1,N41&gt;=Assumptions!$C$37),Assumptions!$C$36,Assumptions!$C$35)</f>
        <v>0.15</v>
      </c>
      <c r="P39" s="17">
        <f>IF(AND(Assumptions!$C$38=1,O41&gt;=Assumptions!$C$37),Assumptions!$C$36,Assumptions!$C$35)</f>
        <v>0.15</v>
      </c>
      <c r="Q39" s="17">
        <f>IF(AND(Assumptions!$C$38=1,P41&gt;=Assumptions!$C$37),Assumptions!$C$36,Assumptions!$C$35)</f>
        <v>0.15</v>
      </c>
      <c r="R39" s="17">
        <f>IF(AND(Assumptions!$C$38=1,Q41&gt;=Assumptions!$C$37),Assumptions!$C$36,Assumptions!$C$35)</f>
        <v>0.3</v>
      </c>
      <c r="S39" s="17">
        <f>Assumptions!$C$39</f>
        <v>0.2</v>
      </c>
      <c r="T39" s="17">
        <f>Assumptions!$C$39</f>
        <v>0.2</v>
      </c>
      <c r="U39" s="17">
        <f>Assumptions!$C$39</f>
        <v>0.2</v>
      </c>
      <c r="V39" s="17">
        <f>Assumptions!$C$39</f>
        <v>0.2</v>
      </c>
      <c r="W39" s="17">
        <f>Assumptions!$C$39</f>
        <v>0.2</v>
      </c>
      <c r="X39" s="17">
        <f>Assumptions!$C$39</f>
        <v>0.2</v>
      </c>
      <c r="Y39" s="17">
        <f>Assumptions!$C$39</f>
        <v>0.2</v>
      </c>
      <c r="Z39" s="17">
        <f>Assumptions!$C$39</f>
        <v>0.2</v>
      </c>
      <c r="AA39" s="17">
        <f>Assumptions!$C$39</f>
        <v>0.2</v>
      </c>
      <c r="AB39" s="17">
        <f>Assumptions!$C$39</f>
        <v>0.2</v>
      </c>
      <c r="AC39" s="17">
        <f>Assumptions!$C$39</f>
        <v>0.2</v>
      </c>
      <c r="AD39" s="17">
        <f>Assumptions!$C$39</f>
        <v>0.2</v>
      </c>
      <c r="AE39" s="17">
        <f>Assumptions!$C$39</f>
        <v>0.2</v>
      </c>
      <c r="AF39" s="17">
        <f>Assumptions!$C$39</f>
        <v>0.2</v>
      </c>
      <c r="AG39" s="17">
        <f>Assumptions!$C$39</f>
        <v>0.2</v>
      </c>
      <c r="AH39" s="17">
        <f>Assumptions!$C$39</f>
        <v>0.2</v>
      </c>
      <c r="AI39" s="17">
        <f>Assumptions!$C$39</f>
        <v>0.2</v>
      </c>
      <c r="AJ39" s="17">
        <f>Assumptions!$C$39</f>
        <v>0.2</v>
      </c>
      <c r="AK39" s="17">
        <f>Assumptions!$C$39</f>
        <v>0.2</v>
      </c>
      <c r="AL39" s="17">
        <f>Assumptions!$C$39</f>
        <v>0.2</v>
      </c>
      <c r="AM39" s="17">
        <f>Assumptions!$C$39</f>
        <v>0.2</v>
      </c>
      <c r="AN39" s="17">
        <f>Assumptions!$C$39</f>
        <v>0.2</v>
      </c>
      <c r="AO39" s="17">
        <f>Assumptions!$C$39</f>
        <v>0.2</v>
      </c>
      <c r="AP39" s="17">
        <f>Assumptions!$C$39</f>
        <v>0.2</v>
      </c>
    </row>
    <row r="40">
      <c r="A40" s="11" t="inlineStr">
        <is>
          <t>Apple commission</t>
        </is>
      </c>
      <c r="B40" s="14" t="inlineStr">
        <is>
          <t>AED</t>
        </is>
      </c>
      <c r="C40" s="56">
        <f>SUM(G40:R40)</f>
        <v>850624.755780144</v>
      </c>
      <c r="D40" s="56">
        <f>SUM(S40:AD40)</f>
        <v>2181625.64114346</v>
      </c>
      <c r="E40" s="56">
        <f>SUM(AE40:AP40)</f>
        <v>3199855.1108282</v>
      </c>
      <c r="G40" s="12">
        <f>G38*G39</f>
        <v>40261.8545714286</v>
      </c>
      <c r="H40" s="12">
        <f>H38*H39</f>
        <v>45768.0865942857</v>
      </c>
      <c r="I40" s="12">
        <f>I38*I39</f>
        <v>50845.5874829714</v>
      </c>
      <c r="J40" s="12">
        <f>J38*J39</f>
        <v>55531.883971072</v>
      </c>
      <c r="K40" s="12">
        <f>K38*K39</f>
        <v>59860.8348442942</v>
      </c>
      <c r="L40" s="12">
        <f>L38*L39</f>
        <v>63863.0209786018</v>
      </c>
      <c r="M40" s="12">
        <f>M38*M39</f>
        <v>67566.0915807123</v>
      </c>
      <c r="N40" s="12">
        <f>N38*N39</f>
        <v>70995.0717062542</v>
      </c>
      <c r="O40" s="12">
        <f>O38*O39</f>
        <v>74172.6355326745</v>
      </c>
      <c r="P40" s="12">
        <f>P38*P39</f>
        <v>77119.3493369112</v>
      </c>
      <c r="Q40" s="12">
        <f>Q38*Q39</f>
        <v>79853.8876634072</v>
      </c>
      <c r="R40" s="12">
        <f>R38*R39</f>
        <v>164786.451517531</v>
      </c>
      <c r="S40" s="12">
        <f>S38*S39</f>
        <v>158326.11128644</v>
      </c>
      <c r="T40" s="12">
        <f>T38*T39</f>
        <v>163698.531713342</v>
      </c>
      <c r="U40" s="12">
        <f>U38*U39</f>
        <v>168676.60884614</v>
      </c>
      <c r="V40" s="12">
        <f>V38*V39</f>
        <v>173292.643050698</v>
      </c>
      <c r="W40" s="12">
        <f>W38*W39</f>
        <v>177575.959898743</v>
      </c>
      <c r="X40" s="12">
        <f>X38*X39</f>
        <v>181553.213068175</v>
      </c>
      <c r="Y40" s="12">
        <f>Y38*Y39</f>
        <v>185248.654139838</v>
      </c>
      <c r="Z40" s="12">
        <f>Z38*Z39</f>
        <v>188684.373068511</v>
      </c>
      <c r="AA40" s="12">
        <f>AA38*AA39</f>
        <v>191880.512664216</v>
      </c>
      <c r="AB40" s="12">
        <f>AB38*AB39</f>
        <v>194855.460030601</v>
      </c>
      <c r="AC40" s="12">
        <f>AC38*AC39</f>
        <v>197626.017563855</v>
      </c>
      <c r="AD40" s="12">
        <f>AD38*AD39</f>
        <v>200207.555812902</v>
      </c>
      <c r="AE40" s="12">
        <f>AE38*AE39</f>
        <v>246107.966488629</v>
      </c>
      <c r="AF40" s="12">
        <f>AF38*AF39</f>
        <v>250799.734129</v>
      </c>
      <c r="AG40" s="12">
        <f>AG38*AG39</f>
        <v>255150.7534875</v>
      </c>
      <c r="AH40" s="12">
        <f>AH38*AH39</f>
        <v>259188.578527855</v>
      </c>
      <c r="AI40" s="12">
        <f>AI38*AI39</f>
        <v>262938.256887951</v>
      </c>
      <c r="AJ40" s="12">
        <f>AJ38*AJ39</f>
        <v>266422.582629943</v>
      </c>
      <c r="AK40" s="12">
        <f>AK38*AK39</f>
        <v>269662.321540898</v>
      </c>
      <c r="AL40" s="12">
        <f>AL38*AL39</f>
        <v>272676.412105059</v>
      </c>
      <c r="AM40" s="12">
        <f>AM38*AM39</f>
        <v>275482.144904692</v>
      </c>
      <c r="AN40" s="12">
        <f>AN38*AN39</f>
        <v>278095.322885348</v>
      </c>
      <c r="AO40" s="12">
        <f>AO38*AO39</f>
        <v>280530.404638287</v>
      </c>
      <c r="AP40" s="12">
        <f>AP38*AP39</f>
        <v>282800.632603036</v>
      </c>
    </row>
    <row r="41">
      <c r="A41" s="11" t="inlineStr">
        <is>
          <t>App Store proceeds so far this year</t>
        </is>
      </c>
      <c r="B41" s="14" t="inlineStr">
        <is>
          <t>USD</t>
        </is>
      </c>
      <c r="C41" s="56">
        <f>R41</f>
        <v>1162945.88909345</v>
      </c>
      <c r="D41" s="56">
        <f>AD41</f>
        <v>2376174.96652794</v>
      </c>
      <c r="E41" s="56">
        <f>AP41</f>
        <v>3485206.38347523</v>
      </c>
      <c r="G41" s="12">
        <f>(G38-G40)/Assumptions!$C$40</f>
        <v>62124.0324678272</v>
      </c>
      <c r="H41" s="12">
        <f>G41+(H38-H40)/Assumptions!$C$40</f>
        <v>132744.179697494</v>
      </c>
      <c r="I41" s="12">
        <f>H41+(I38-I40)/Assumptions!$C$40</f>
        <v>211198.909646259</v>
      </c>
      <c r="J41" s="12">
        <f>I41+(J38-J40)/Assumptions!$C$40</f>
        <v>296884.594012787</v>
      </c>
      <c r="K41" s="12">
        <f>J41+(K38-K40)/Assumptions!$C$40</f>
        <v>389249.848594407</v>
      </c>
      <c r="L41" s="12">
        <f>K41+(L38-L40)/Assumptions!$C$40</f>
        <v>487790.475473121</v>
      </c>
      <c r="M41" s="12">
        <f>L41+(M38-M40)/Assumptions!$C$40</f>
        <v>592044.939450622</v>
      </c>
      <c r="N41" s="12">
        <f>M41+(N38-N40)/Assumptions!$C$40</f>
        <v>701590.318983757</v>
      </c>
      <c r="O41" s="12">
        <f>N41+(O38-O40)/Assumptions!$C$40</f>
        <v>816038.678780033</v>
      </c>
      <c r="P41" s="12">
        <f>O41+(P38-P40)/Assumptions!$C$40</f>
        <v>935033.817307602</v>
      </c>
      <c r="Q41" s="12">
        <f>P41+(Q38-Q40)/Assumptions!$C$40</f>
        <v>1058248.34785246</v>
      </c>
      <c r="R41" s="12">
        <f>Q41+(R38-R40)/Assumptions!$C$40</f>
        <v>1162945.88909345</v>
      </c>
      <c r="S41" s="12">
        <f>(S38-S40)/Assumptions!$C$40</f>
        <v>172445.049733359</v>
      </c>
      <c r="T41" s="12">
        <f>S41+(T38-T40)/Assumptions!$C$40</f>
        <v>350741.612525291</v>
      </c>
      <c r="U41" s="12">
        <f>T41+(U38-U40)/Assumptions!$C$40</f>
        <v>534460.179001685</v>
      </c>
      <c r="V41" s="12">
        <f>U41+(V38-V40)/Assumptions!$C$40</f>
        <v>723206.420581751</v>
      </c>
      <c r="W41" s="12">
        <f>V41+(W38-W40)/Assumptions!$C$40</f>
        <v>916617.94940271</v>
      </c>
      <c r="X41" s="12">
        <f>W41+(X38-X40)/Assumptions!$C$40</f>
        <v>1114361.40815634</v>
      </c>
      <c r="Y41" s="12">
        <f>X41+(Y38-Y40)/Assumptions!$C$40</f>
        <v>1316129.85378176</v>
      </c>
      <c r="Z41" s="12">
        <f>Y41+(Z38-Z40)/Assumptions!$C$40</f>
        <v>1521640.40307353</v>
      </c>
      <c r="AA41" s="12">
        <f>Z41+(AA38-AA40)/Assumptions!$C$40</f>
        <v>1730632.11189773</v>
      </c>
      <c r="AB41" s="12">
        <f>AA41+(AB38-AB40)/Assumptions!$C$40</f>
        <v>1942864.06291813</v>
      </c>
      <c r="AC41" s="12">
        <f>AB41+(AC38-AC40)/Assumptions!$C$40</f>
        <v>2158113.63957039</v>
      </c>
      <c r="AD41" s="12">
        <f>AC41+(AD38-AD40)/Assumptions!$C$40</f>
        <v>2376174.96652794</v>
      </c>
      <c r="AE41" s="12">
        <f>(AE38-AE40)/Assumptions!$C$40</f>
        <v>268054.966903885</v>
      </c>
      <c r="AF41" s="12">
        <f>AE41+(AF38-AF40)/Assumptions!$C$40</f>
        <v>541220.095975634</v>
      </c>
      <c r="AG41" s="12">
        <f>AF41+(AG38-AG40)/Assumptions!$C$40</f>
        <v>819124.252258819</v>
      </c>
      <c r="AH41" s="12">
        <f>AG41+(AH38-AH40)/Assumptions!$C$40</f>
        <v>1101426.31192156</v>
      </c>
      <c r="AI41" s="12">
        <f>AH41+(AI38-AI40)/Assumptions!$C$40</f>
        <v>1387812.4324258</v>
      </c>
      <c r="AJ41" s="12">
        <f>AI41+(AJ38-AJ40)/Assumptions!$C$40</f>
        <v>1677993.59798598</v>
      </c>
      <c r="AK41" s="12">
        <f>AJ41+(AK38-AK40)/Assumptions!$C$40</f>
        <v>1971703.41041991</v>
      </c>
      <c r="AL41" s="12">
        <f>AK41+(AL38-AL40)/Assumptions!$C$40</f>
        <v>2268696.09889376</v>
      </c>
      <c r="AM41" s="12">
        <f>AL41+(AM38-AM40)/Assumptions!$C$40</f>
        <v>2568744.72506633</v>
      </c>
      <c r="AN41" s="12">
        <f>AM41+(AN38-AN40)/Assumptions!$C$40</f>
        <v>2871639.56279033</v>
      </c>
      <c r="AO41" s="12">
        <f>AN41+(AO38-AO40)/Assumptions!$C$40</f>
        <v>3177186.63387356</v>
      </c>
      <c r="AP41" s="12">
        <f>AO41+(AP38-AP40)/Assumptions!$C$40</f>
        <v>3485206.38347523</v>
      </c>
    </row>
    <row r="42">
      <c r="A42" s="11" t="inlineStr">
        <is>
          <t>Membership, App Store (after VAT and Apple)</t>
        </is>
      </c>
      <c r="B42" s="14" t="inlineStr">
        <is>
          <t>AED</t>
        </is>
      </c>
      <c r="C42" s="56">
        <f>SUM(G42:R42)</f>
        <v>4270918.77769571</v>
      </c>
      <c r="D42" s="56">
        <f>SUM(S42:AD42)</f>
        <v>8726502.56457385</v>
      </c>
      <c r="E42" s="56">
        <f>SUM(AE42:AP42)</f>
        <v>12799420.4433128</v>
      </c>
      <c r="G42" s="12">
        <f>G38-G40</f>
        <v>228150.509238095</v>
      </c>
      <c r="H42" s="12">
        <f>H38-H40</f>
        <v>259352.490700952</v>
      </c>
      <c r="I42" s="12">
        <f>I38-I40</f>
        <v>288124.995736838</v>
      </c>
      <c r="J42" s="12">
        <f>J38-J40</f>
        <v>314680.675836075</v>
      </c>
      <c r="K42" s="12">
        <f>K38-K40</f>
        <v>339211.397451001</v>
      </c>
      <c r="L42" s="12">
        <f>L38-L40</f>
        <v>361890.452212077</v>
      </c>
      <c r="M42" s="12">
        <f>M38-M40</f>
        <v>382874.51895737</v>
      </c>
      <c r="N42" s="12">
        <f>N38-N40</f>
        <v>402305.40633544</v>
      </c>
      <c r="O42" s="12">
        <f>O38-O40</f>
        <v>420311.601351822</v>
      </c>
      <c r="P42" s="12">
        <f>P38-P40</f>
        <v>437009.646242497</v>
      </c>
      <c r="Q42" s="12">
        <f>Q38-Q40</f>
        <v>452505.363425974</v>
      </c>
      <c r="R42" s="12">
        <f>R38-R40</f>
        <v>384501.720207572</v>
      </c>
      <c r="S42" s="12">
        <f>S38-S40</f>
        <v>633304.445145761</v>
      </c>
      <c r="T42" s="12">
        <f>T38-T40</f>
        <v>654794.12685337</v>
      </c>
      <c r="U42" s="12">
        <f>U38-U40</f>
        <v>674706.435384559</v>
      </c>
      <c r="V42" s="12">
        <f>V38-V40</f>
        <v>693170.572202791</v>
      </c>
      <c r="W42" s="12">
        <f>W38-W40</f>
        <v>710303.839594971</v>
      </c>
      <c r="X42" s="12">
        <f>X38-X40</f>
        <v>726212.8522727</v>
      </c>
      <c r="Y42" s="12">
        <f>Y38-Y40</f>
        <v>740994.616559353</v>
      </c>
      <c r="Z42" s="12">
        <f>Z38-Z40</f>
        <v>754737.492274045</v>
      </c>
      <c r="AA42" s="12">
        <f>AA38-AA40</f>
        <v>767522.050656866</v>
      </c>
      <c r="AB42" s="12">
        <f>AB38-AB40</f>
        <v>779421.840122405</v>
      </c>
      <c r="AC42" s="12">
        <f>AC38-AC40</f>
        <v>790504.070255418</v>
      </c>
      <c r="AD42" s="12">
        <f>AD38-AD40</f>
        <v>800830.223251608</v>
      </c>
      <c r="AE42" s="12">
        <f>AE38-AE40</f>
        <v>984431.865954517</v>
      </c>
      <c r="AF42" s="12">
        <f>AF38-AF40</f>
        <v>1003198.936516</v>
      </c>
      <c r="AG42" s="12">
        <f>AG38-AG40</f>
        <v>1020603.01395</v>
      </c>
      <c r="AH42" s="12">
        <f>AH38-AH40</f>
        <v>1036754.31411142</v>
      </c>
      <c r="AI42" s="12">
        <f>AI38-AI40</f>
        <v>1051753.0275518</v>
      </c>
      <c r="AJ42" s="12">
        <f>AJ38-AJ40</f>
        <v>1065690.33051977</v>
      </c>
      <c r="AK42" s="12">
        <f>AK38-AK40</f>
        <v>1078649.28616359</v>
      </c>
      <c r="AL42" s="12">
        <f>AL38-AL40</f>
        <v>1090705.64842024</v>
      </c>
      <c r="AM42" s="12">
        <f>AM38-AM40</f>
        <v>1101928.57961877</v>
      </c>
      <c r="AN42" s="12">
        <f>AN38-AN40</f>
        <v>1112381.29154139</v>
      </c>
      <c r="AO42" s="12">
        <f>AO38-AO40</f>
        <v>1122121.61855315</v>
      </c>
      <c r="AP42" s="12">
        <f>AP38-AP40</f>
        <v>1131202.53041214</v>
      </c>
    </row>
    <row r="43">
      <c r="A43" s="11" t="inlineStr">
        <is>
          <t>Company seats (after VAT)</t>
        </is>
      </c>
      <c r="B43" s="14" t="inlineStr">
        <is>
          <t>AED</t>
        </is>
      </c>
      <c r="C43" s="56">
        <f>SUM(G43:R43)</f>
        <v>1600000</v>
      </c>
      <c r="D43" s="56">
        <f>SUM(S43:AD43)</f>
        <v>3760000</v>
      </c>
      <c r="E43" s="56">
        <f>SUM(AE43:AP43)</f>
        <v>5596000</v>
      </c>
      <c r="G43" s="12">
        <f>G35/(1+Assumptions!$C$34)</f>
        <v>0</v>
      </c>
      <c r="H43" s="12">
        <f>H35/(1+Assumptions!$C$34)</f>
        <v>0</v>
      </c>
      <c r="I43" s="12">
        <f>I35/(1+Assumptions!$C$34)</f>
        <v>0</v>
      </c>
      <c r="J43" s="12">
        <f>J35/(1+Assumptions!$C$34)</f>
        <v>0</v>
      </c>
      <c r="K43" s="12">
        <f>K35/(1+Assumptions!$C$34)</f>
        <v>200000</v>
      </c>
      <c r="L43" s="12">
        <f>L35/(1+Assumptions!$C$34)</f>
        <v>200000</v>
      </c>
      <c r="M43" s="12">
        <f>M35/(1+Assumptions!$C$34)</f>
        <v>200000</v>
      </c>
      <c r="N43" s="12">
        <f>N35/(1+Assumptions!$C$34)</f>
        <v>200000</v>
      </c>
      <c r="O43" s="12">
        <f>O35/(1+Assumptions!$C$34)</f>
        <v>200000</v>
      </c>
      <c r="P43" s="12">
        <f>P35/(1+Assumptions!$C$34)</f>
        <v>200000</v>
      </c>
      <c r="Q43" s="12">
        <f>Q35/(1+Assumptions!$C$34)</f>
        <v>200000</v>
      </c>
      <c r="R43" s="12">
        <f>R35/(1+Assumptions!$C$34)</f>
        <v>200000</v>
      </c>
      <c r="S43" s="12">
        <f>S35/(1+Assumptions!$C$34)</f>
        <v>200000</v>
      </c>
      <c r="T43" s="12">
        <f>T35/(1+Assumptions!$C$34)</f>
        <v>200000</v>
      </c>
      <c r="U43" s="12">
        <f>U35/(1+Assumptions!$C$34)</f>
        <v>200000</v>
      </c>
      <c r="V43" s="12">
        <f>V35/(1+Assumptions!$C$34)</f>
        <v>200000</v>
      </c>
      <c r="W43" s="12">
        <f>W35/(1+Assumptions!$C$34)</f>
        <v>370000</v>
      </c>
      <c r="X43" s="12">
        <f>X35/(1+Assumptions!$C$34)</f>
        <v>370000</v>
      </c>
      <c r="Y43" s="12">
        <f>Y35/(1+Assumptions!$C$34)</f>
        <v>370000</v>
      </c>
      <c r="Z43" s="12">
        <f>Z35/(1+Assumptions!$C$34)</f>
        <v>370000</v>
      </c>
      <c r="AA43" s="12">
        <f>AA35/(1+Assumptions!$C$34)</f>
        <v>370000</v>
      </c>
      <c r="AB43" s="12">
        <f>AB35/(1+Assumptions!$C$34)</f>
        <v>370000</v>
      </c>
      <c r="AC43" s="12">
        <f>AC35/(1+Assumptions!$C$34)</f>
        <v>370000</v>
      </c>
      <c r="AD43" s="12">
        <f>AD35/(1+Assumptions!$C$34)</f>
        <v>370000</v>
      </c>
      <c r="AE43" s="12">
        <f>AE35/(1+Assumptions!$C$34)</f>
        <v>370000</v>
      </c>
      <c r="AF43" s="12">
        <f>AF35/(1+Assumptions!$C$34)</f>
        <v>370000</v>
      </c>
      <c r="AG43" s="12">
        <f>AG35/(1+Assumptions!$C$34)</f>
        <v>370000</v>
      </c>
      <c r="AH43" s="12">
        <f>AH35/(1+Assumptions!$C$34)</f>
        <v>370000</v>
      </c>
      <c r="AI43" s="12">
        <f>AI35/(1+Assumptions!$C$34)</f>
        <v>514500</v>
      </c>
      <c r="AJ43" s="12">
        <f>AJ35/(1+Assumptions!$C$34)</f>
        <v>514500</v>
      </c>
      <c r="AK43" s="12">
        <f>AK35/(1+Assumptions!$C$34)</f>
        <v>514500</v>
      </c>
      <c r="AL43" s="12">
        <f>AL35/(1+Assumptions!$C$34)</f>
        <v>514500</v>
      </c>
      <c r="AM43" s="12">
        <f>AM35/(1+Assumptions!$C$34)</f>
        <v>514500</v>
      </c>
      <c r="AN43" s="12">
        <f>AN35/(1+Assumptions!$C$34)</f>
        <v>514500</v>
      </c>
      <c r="AO43" s="12">
        <f>AO35/(1+Assumptions!$C$34)</f>
        <v>514500</v>
      </c>
      <c r="AP43" s="12">
        <f>AP35/(1+Assumptions!$C$34)</f>
        <v>514500</v>
      </c>
    </row>
    <row r="44">
      <c r="A44" s="11" t="inlineStr">
        <is>
          <t>Insurance commission</t>
        </is>
      </c>
      <c r="B44" s="14" t="inlineStr">
        <is>
          <t>AED</t>
        </is>
      </c>
      <c r="C44" s="56">
        <f>SUM(G44:R44)</f>
        <v>212329.072149121</v>
      </c>
      <c r="D44" s="56">
        <f>SUM(S44:AD44)</f>
        <v>771718.525950536</v>
      </c>
      <c r="E44" s="56">
        <f>SUM(AE44:AP44)</f>
        <v>1231188.01161688</v>
      </c>
      <c r="G44" s="12">
        <f>G29*Assumptions!$C$43*Assumptions!$C$44/12</f>
        <v>0</v>
      </c>
      <c r="H44" s="12">
        <f>H29*Assumptions!$C$43*Assumptions!$C$44/12</f>
        <v>0</v>
      </c>
      <c r="I44" s="12">
        <f>I29*Assumptions!$C$43*Assumptions!$C$44/12</f>
        <v>0</v>
      </c>
      <c r="J44" s="12">
        <f>J29*Assumptions!$C$43*Assumptions!$C$44/12</f>
        <v>0</v>
      </c>
      <c r="K44" s="12">
        <f>K29*Assumptions!$C$43*Assumptions!$C$44/12</f>
        <v>0</v>
      </c>
      <c r="L44" s="12">
        <f>L29*Assumptions!$C$43*Assumptions!$C$44/12</f>
        <v>19186.4146008</v>
      </c>
      <c r="M44" s="12">
        <f>M29*Assumptions!$C$43*Assumptions!$C$44/12</f>
        <v>23026.7206442784</v>
      </c>
      <c r="N44" s="12">
        <f>N29*Assumptions!$C$43*Assumptions!$C$44/12</f>
        <v>26786.0694148049</v>
      </c>
      <c r="O44" s="12">
        <f>O29*Assumptions!$C$43*Assumptions!$C$44/12</f>
        <v>30470.8230179979</v>
      </c>
      <c r="P44" s="12">
        <f>P29*Assumptions!$C$43*Assumptions!$C$44/12</f>
        <v>34086.7812728295</v>
      </c>
      <c r="Q44" s="12">
        <f>Q29*Assumptions!$C$43*Assumptions!$C$44/12</f>
        <v>37639.2371160618</v>
      </c>
      <c r="R44" s="12">
        <f>R29*Assumptions!$C$43*Assumptions!$C$44/12</f>
        <v>41133.026082348</v>
      </c>
      <c r="S44" s="12">
        <f>S29*Assumptions!$C$43*Assumptions!$C$44/12</f>
        <v>45092.570527467</v>
      </c>
      <c r="T44" s="12">
        <f>T29*Assumptions!$C$43*Assumptions!$C$44/12</f>
        <v>48956.9191846717</v>
      </c>
      <c r="U44" s="12">
        <f>U29*Assumptions!$C$43*Assumptions!$C$44/12</f>
        <v>52733.5625757817</v>
      </c>
      <c r="V44" s="12">
        <f>V29*Assumptions!$C$43*Assumptions!$C$44/12</f>
        <v>56429.3283383624</v>
      </c>
      <c r="W44" s="12">
        <f>W29*Assumptions!$C$43*Assumptions!$C$44/12</f>
        <v>59825.4466131328</v>
      </c>
      <c r="X44" s="12">
        <f>X29*Assumptions!$C$43*Assumptions!$C$44/12</f>
        <v>63152.6084344084</v>
      </c>
      <c r="Y44" s="12">
        <f>Y29*Assumptions!$C$43*Assumptions!$C$44/12</f>
        <v>66416.0179122399</v>
      </c>
      <c r="Z44" s="12">
        <f>Z29*Assumptions!$C$43*Assumptions!$C$44/12</f>
        <v>69620.4389033339</v>
      </c>
      <c r="AA44" s="12">
        <f>AA29*Assumptions!$C$43*Assumptions!$C$44/12</f>
        <v>72770.2367870629</v>
      </c>
      <c r="AB44" s="12">
        <f>AB29*Assumptions!$C$43*Assumptions!$C$44/12</f>
        <v>75869.4158916166</v>
      </c>
      <c r="AC44" s="12">
        <f>AC29*Assumptions!$C$43*Assumptions!$C$44/12</f>
        <v>78921.6530524838</v>
      </c>
      <c r="AD44" s="12">
        <f>AD29*Assumptions!$C$43*Assumptions!$C$44/12</f>
        <v>81930.3277299753</v>
      </c>
      <c r="AE44" s="12">
        <f>AE29*Assumptions!$C$43*Assumptions!$C$44/12</f>
        <v>85450.5490635405</v>
      </c>
      <c r="AF44" s="12">
        <f>AF29*Assumptions!$C$43*Assumptions!$C$44/12</f>
        <v>88888.180197408</v>
      </c>
      <c r="AG44" s="12">
        <f>AG29*Assumptions!$C$43*Assumptions!$C$44/12</f>
        <v>92249.640173922</v>
      </c>
      <c r="AH44" s="12">
        <f>AH29*Assumptions!$C$43*Assumptions!$C$44/12</f>
        <v>95540.7872572421</v>
      </c>
      <c r="AI44" s="12">
        <f>AI29*Assumptions!$C$43*Assumptions!$C$44/12</f>
        <v>98575.7236563123</v>
      </c>
      <c r="AJ44" s="12">
        <f>AJ29*Assumptions!$C$43*Assumptions!$C$44/12</f>
        <v>101550.594435298</v>
      </c>
      <c r="AK44" s="12">
        <f>AK29*Assumptions!$C$43*Assumptions!$C$44/12</f>
        <v>104469.88126374</v>
      </c>
      <c r="AL44" s="12">
        <f>AL29*Assumptions!$C$43*Assumptions!$C$44/12</f>
        <v>107337.691583129</v>
      </c>
      <c r="AM44" s="12">
        <f>AM29*Assumptions!$C$43*Assumptions!$C$44/12</f>
        <v>110157.793699929</v>
      </c>
      <c r="AN44" s="12">
        <f>AN29*Assumptions!$C$43*Assumptions!$C$44/12</f>
        <v>112933.648256306</v>
      </c>
      <c r="AO44" s="12">
        <f>AO29*Assumptions!$C$43*Assumptions!$C$44/12</f>
        <v>115668.436477896</v>
      </c>
      <c r="AP44" s="12">
        <f>AP29*Assumptions!$C$43*Assumptions!$C$44/12</f>
        <v>118365.085552155</v>
      </c>
    </row>
    <row r="45">
      <c r="A45" s="11" t="inlineStr">
        <is>
          <t>Dispatches</t>
        </is>
      </c>
      <c r="B45" s="14" t="inlineStr">
        <is>
          <t>cases</t>
        </is>
      </c>
      <c r="C45" s="61">
        <f>SUM(G45:R45)</f>
        <v>85.4309559190402</v>
      </c>
      <c r="D45" s="61">
        <f>SUM(S45:AD45)</f>
        <v>257.239508650179</v>
      </c>
      <c r="E45" s="61">
        <f>SUM(AE45:AP45)</f>
        <v>410.396003872293</v>
      </c>
      <c r="G45" s="62">
        <f>G27*Assumptions!$C$58/12</f>
        <v>1</v>
      </c>
      <c r="H45" s="62">
        <f>H27*Assumptions!$C$58/12</f>
        <v>1.955</v>
      </c>
      <c r="I45" s="62">
        <f>I27*Assumptions!$C$58/12</f>
        <v>2.86878</v>
      </c>
      <c r="J45" s="62">
        <f>J27*Assumptions!$C$58/12</f>
        <v>3.7447636</v>
      </c>
      <c r="K45" s="62">
        <f>K27*Assumptions!$C$58/12</f>
        <v>5.086054936</v>
      </c>
      <c r="L45" s="62">
        <f>L27*Assumptions!$C$58/12</f>
        <v>6.3954715336</v>
      </c>
      <c r="M45" s="62">
        <f>M27*Assumptions!$C$58/12</f>
        <v>7.6755735480928</v>
      </c>
      <c r="N45" s="62">
        <f>N27*Assumptions!$C$58/12</f>
        <v>8.92868980493498</v>
      </c>
      <c r="O45" s="62">
        <f>O27*Assumptions!$C$58/12</f>
        <v>10.1569410059993</v>
      </c>
      <c r="P45" s="62">
        <f>P27*Assumptions!$C$58/12</f>
        <v>11.3622604242765</v>
      </c>
      <c r="Q45" s="62">
        <f>Q27*Assumptions!$C$58/12</f>
        <v>12.5464123720206</v>
      </c>
      <c r="R45" s="62">
        <f>R27*Assumptions!$C$58/12</f>
        <v>13.711008694116</v>
      </c>
      <c r="S45" s="62">
        <f>S27*Assumptions!$C$58/12</f>
        <v>15.030856842489</v>
      </c>
      <c r="T45" s="62">
        <f>T27*Assumptions!$C$58/12</f>
        <v>16.3189730615572</v>
      </c>
      <c r="U45" s="62">
        <f>U27*Assumptions!$C$58/12</f>
        <v>17.5778541919272</v>
      </c>
      <c r="V45" s="62">
        <f>V27*Assumptions!$C$58/12</f>
        <v>18.8097761127875</v>
      </c>
      <c r="W45" s="62">
        <f>W27*Assumptions!$C$58/12</f>
        <v>19.9418155377109</v>
      </c>
      <c r="X45" s="62">
        <f>X27*Assumptions!$C$58/12</f>
        <v>21.0508694781361</v>
      </c>
      <c r="Y45" s="62">
        <f>Y27*Assumptions!$C$58/12</f>
        <v>22.1386726374133</v>
      </c>
      <c r="Z45" s="62">
        <f>Z27*Assumptions!$C$58/12</f>
        <v>23.206812967778</v>
      </c>
      <c r="AA45" s="62">
        <f>AA27*Assumptions!$C$58/12</f>
        <v>24.2567455956876</v>
      </c>
      <c r="AB45" s="62">
        <f>AB27*Assumptions!$C$58/12</f>
        <v>25.2898052972055</v>
      </c>
      <c r="AC45" s="62">
        <f>AC27*Assumptions!$C$58/12</f>
        <v>26.3072176841613</v>
      </c>
      <c r="AD45" s="62">
        <f>AD27*Assumptions!$C$58/12</f>
        <v>27.3101092433251</v>
      </c>
      <c r="AE45" s="62">
        <f>AE27*Assumptions!$C$58/12</f>
        <v>28.4835163545135</v>
      </c>
      <c r="AF45" s="62">
        <f>AF27*Assumptions!$C$58/12</f>
        <v>29.629393399136</v>
      </c>
      <c r="AG45" s="62">
        <f>AG27*Assumptions!$C$58/12</f>
        <v>30.749880057974</v>
      </c>
      <c r="AH45" s="62">
        <f>AH27*Assumptions!$C$58/12</f>
        <v>31.8469290857473</v>
      </c>
      <c r="AI45" s="62">
        <f>AI27*Assumptions!$C$58/12</f>
        <v>32.8585745521041</v>
      </c>
      <c r="AJ45" s="62">
        <f>AJ27*Assumptions!$C$58/12</f>
        <v>33.8501981450993</v>
      </c>
      <c r="AK45" s="62">
        <f>AK27*Assumptions!$C$58/12</f>
        <v>34.8232937545801</v>
      </c>
      <c r="AL45" s="62">
        <f>AL27*Assumptions!$C$58/12</f>
        <v>35.7792305277097</v>
      </c>
      <c r="AM45" s="62">
        <f>AM27*Assumptions!$C$58/12</f>
        <v>36.719264566643</v>
      </c>
      <c r="AN45" s="62">
        <f>AN27*Assumptions!$C$58/12</f>
        <v>37.6445494187688</v>
      </c>
      <c r="AO45" s="62">
        <f>AO27*Assumptions!$C$58/12</f>
        <v>38.5561454926321</v>
      </c>
      <c r="AP45" s="62">
        <f>AP27*Assumptions!$C$58/12</f>
        <v>39.4550285173849</v>
      </c>
    </row>
    <row r="46">
      <c r="A46" s="35" t="inlineStr">
        <is>
          <t>Direct costs (AED)</t>
        </is>
      </c>
      <c r="B46" s="14" t="inlineStr">
        <is>
          <t>AED</t>
        </is>
      </c>
      <c r="C46" s="56">
        <f>SUM(G46:R46)</f>
        <v>128146.43387856</v>
      </c>
      <c r="D46" s="56">
        <f>SUM(S46:AD46)</f>
        <v>385859.262975268</v>
      </c>
      <c r="E46" s="56">
        <f>SUM(AE46:AP46)</f>
        <v>615594.005808439</v>
      </c>
      <c r="G46" s="12">
        <f>G45*Assumptions!$C$46*Assumptions!$C$47*Assumptions!$C$48*Assumptions!$C$45</f>
        <v>1500</v>
      </c>
      <c r="H46" s="12">
        <f>H45*Assumptions!$C$46*Assumptions!$C$47*Assumptions!$C$48*Assumptions!$C$45</f>
        <v>2932.5</v>
      </c>
      <c r="I46" s="12">
        <f>I45*Assumptions!$C$46*Assumptions!$C$47*Assumptions!$C$48*Assumptions!$C$45</f>
        <v>4303.17</v>
      </c>
      <c r="J46" s="12">
        <f>J45*Assumptions!$C$46*Assumptions!$C$47*Assumptions!$C$48*Assumptions!$C$45</f>
        <v>5617.1454</v>
      </c>
      <c r="K46" s="12">
        <f>K45*Assumptions!$C$46*Assumptions!$C$47*Assumptions!$C$48*Assumptions!$C$45</f>
        <v>7629.082404</v>
      </c>
      <c r="L46" s="12">
        <f>L45*Assumptions!$C$46*Assumptions!$C$47*Assumptions!$C$48*Assumptions!$C$45</f>
        <v>9593.2073004</v>
      </c>
      <c r="M46" s="12">
        <f>M45*Assumptions!$C$46*Assumptions!$C$47*Assumptions!$C$48*Assumptions!$C$45</f>
        <v>11513.3603221392</v>
      </c>
      <c r="N46" s="12">
        <f>N45*Assumptions!$C$46*Assumptions!$C$47*Assumptions!$C$48*Assumptions!$C$45</f>
        <v>13393.0347074025</v>
      </c>
      <c r="O46" s="12">
        <f>O45*Assumptions!$C$46*Assumptions!$C$47*Assumptions!$C$48*Assumptions!$C$45</f>
        <v>15235.4115089989</v>
      </c>
      <c r="P46" s="12">
        <f>P45*Assumptions!$C$46*Assumptions!$C$47*Assumptions!$C$48*Assumptions!$C$45</f>
        <v>17043.3906364148</v>
      </c>
      <c r="Q46" s="12">
        <f>Q45*Assumptions!$C$46*Assumptions!$C$47*Assumptions!$C$48*Assumptions!$C$45</f>
        <v>18819.6185580309</v>
      </c>
      <c r="R46" s="12">
        <f>R45*Assumptions!$C$46*Assumptions!$C$47*Assumptions!$C$48*Assumptions!$C$45</f>
        <v>20566.513041174</v>
      </c>
      <c r="S46" s="12">
        <f>S45*Assumptions!$C$46*Assumptions!$C$47*Assumptions!$C$48*Assumptions!$C$45</f>
        <v>22546.2852637335</v>
      </c>
      <c r="T46" s="12">
        <f>T45*Assumptions!$C$46*Assumptions!$C$47*Assumptions!$C$48*Assumptions!$C$45</f>
        <v>24478.4595923358</v>
      </c>
      <c r="U46" s="12">
        <f>U45*Assumptions!$C$46*Assumptions!$C$47*Assumptions!$C$48*Assumptions!$C$45</f>
        <v>26366.7812878909</v>
      </c>
      <c r="V46" s="12">
        <f>V45*Assumptions!$C$46*Assumptions!$C$47*Assumptions!$C$48*Assumptions!$C$45</f>
        <v>28214.6641691812</v>
      </c>
      <c r="W46" s="12">
        <f>W45*Assumptions!$C$46*Assumptions!$C$47*Assumptions!$C$48*Assumptions!$C$45</f>
        <v>29912.7233065664</v>
      </c>
      <c r="X46" s="12">
        <f>X45*Assumptions!$C$46*Assumptions!$C$47*Assumptions!$C$48*Assumptions!$C$45</f>
        <v>31576.3042172042</v>
      </c>
      <c r="Y46" s="12">
        <f>Y45*Assumptions!$C$46*Assumptions!$C$47*Assumptions!$C$48*Assumptions!$C$45</f>
        <v>33208.0089561199</v>
      </c>
      <c r="Z46" s="12">
        <f>Z45*Assumptions!$C$46*Assumptions!$C$47*Assumptions!$C$48*Assumptions!$C$45</f>
        <v>34810.2194516669</v>
      </c>
      <c r="AA46" s="12">
        <f>AA45*Assumptions!$C$46*Assumptions!$C$47*Assumptions!$C$48*Assumptions!$C$45</f>
        <v>36385.1183935314</v>
      </c>
      <c r="AB46" s="12">
        <f>AB45*Assumptions!$C$46*Assumptions!$C$47*Assumptions!$C$48*Assumptions!$C$45</f>
        <v>37934.7079458083</v>
      </c>
      <c r="AC46" s="12">
        <f>AC45*Assumptions!$C$46*Assumptions!$C$47*Assumptions!$C$48*Assumptions!$C$45</f>
        <v>39460.8265262419</v>
      </c>
      <c r="AD46" s="12">
        <f>AD45*Assumptions!$C$46*Assumptions!$C$47*Assumptions!$C$48*Assumptions!$C$45</f>
        <v>40965.1638649877</v>
      </c>
      <c r="AE46" s="12">
        <f>AE45*Assumptions!$C$46*Assumptions!$C$47*Assumptions!$C$48*Assumptions!$C$45</f>
        <v>42725.2745317702</v>
      </c>
      <c r="AF46" s="12">
        <f>AF45*Assumptions!$C$46*Assumptions!$C$47*Assumptions!$C$48*Assumptions!$C$45</f>
        <v>44444.090098704</v>
      </c>
      <c r="AG46" s="12">
        <f>AG45*Assumptions!$C$46*Assumptions!$C$47*Assumptions!$C$48*Assumptions!$C$45</f>
        <v>46124.820086961</v>
      </c>
      <c r="AH46" s="12">
        <f>AH45*Assumptions!$C$46*Assumptions!$C$47*Assumptions!$C$48*Assumptions!$C$45</f>
        <v>47770.393628621</v>
      </c>
      <c r="AI46" s="12">
        <f>AI45*Assumptions!$C$46*Assumptions!$C$47*Assumptions!$C$48*Assumptions!$C$45</f>
        <v>49287.8618281561</v>
      </c>
      <c r="AJ46" s="12">
        <f>AJ45*Assumptions!$C$46*Assumptions!$C$47*Assumptions!$C$48*Assumptions!$C$45</f>
        <v>50775.2972176489</v>
      </c>
      <c r="AK46" s="12">
        <f>AK45*Assumptions!$C$46*Assumptions!$C$47*Assumptions!$C$48*Assumptions!$C$45</f>
        <v>52234.9406318702</v>
      </c>
      <c r="AL46" s="12">
        <f>AL45*Assumptions!$C$46*Assumptions!$C$47*Assumptions!$C$48*Assumptions!$C$45</f>
        <v>53668.8457915646</v>
      </c>
      <c r="AM46" s="12">
        <f>AM45*Assumptions!$C$46*Assumptions!$C$47*Assumptions!$C$48*Assumptions!$C$45</f>
        <v>55078.8968499645</v>
      </c>
      <c r="AN46" s="12">
        <f>AN45*Assumptions!$C$46*Assumptions!$C$47*Assumptions!$C$48*Assumptions!$C$45</f>
        <v>56466.8241281532</v>
      </c>
      <c r="AO46" s="12">
        <f>AO45*Assumptions!$C$46*Assumptions!$C$47*Assumptions!$C$48*Assumptions!$C$45</f>
        <v>57834.2182389482</v>
      </c>
      <c r="AP46" s="12">
        <f>AP45*Assumptions!$C$46*Assumptions!$C$47*Assumptions!$C$48*Assumptions!$C$45</f>
        <v>59182.5427760774</v>
      </c>
    </row>
    <row r="47">
      <c r="A47" s="11" t="inlineStr">
        <is>
          <t>Law-firm panel membership</t>
        </is>
      </c>
      <c r="B47" s="14" t="inlineStr">
        <is>
          <t>AED</t>
        </is>
      </c>
      <c r="C47" s="56">
        <f>SUM(G47:R47)</f>
        <v>0</v>
      </c>
      <c r="D47" s="56">
        <f>SUM(S47:AD47)</f>
        <v>0</v>
      </c>
      <c r="E47" s="56">
        <f>SUM(AE47:AP47)</f>
        <v>240000</v>
      </c>
      <c r="G47" s="12">
        <f>IF(G5&gt;=Assumptions!$C$50,Assumptions!$C$49*Assumptions!$C$51,0)</f>
        <v>0</v>
      </c>
      <c r="H47" s="12">
        <f>IF(H5&gt;=Assumptions!$C$50,Assumptions!$C$49*Assumptions!$C$51,0)</f>
        <v>0</v>
      </c>
      <c r="I47" s="12">
        <f>IF(I5&gt;=Assumptions!$C$50,Assumptions!$C$49*Assumptions!$C$51,0)</f>
        <v>0</v>
      </c>
      <c r="J47" s="12">
        <f>IF(J5&gt;=Assumptions!$C$50,Assumptions!$C$49*Assumptions!$C$51,0)</f>
        <v>0</v>
      </c>
      <c r="K47" s="12">
        <f>IF(K5&gt;=Assumptions!$C$50,Assumptions!$C$49*Assumptions!$C$51,0)</f>
        <v>0</v>
      </c>
      <c r="L47" s="12">
        <f>IF(L5&gt;=Assumptions!$C$50,Assumptions!$C$49*Assumptions!$C$51,0)</f>
        <v>0</v>
      </c>
      <c r="M47" s="12">
        <f>IF(M5&gt;=Assumptions!$C$50,Assumptions!$C$49*Assumptions!$C$51,0)</f>
        <v>0</v>
      </c>
      <c r="N47" s="12">
        <f>IF(N5&gt;=Assumptions!$C$50,Assumptions!$C$49*Assumptions!$C$51,0)</f>
        <v>0</v>
      </c>
      <c r="O47" s="12">
        <f>IF(O5&gt;=Assumptions!$C$50,Assumptions!$C$49*Assumptions!$C$51,0)</f>
        <v>0</v>
      </c>
      <c r="P47" s="12">
        <f>IF(P5&gt;=Assumptions!$C$50,Assumptions!$C$49*Assumptions!$C$51,0)</f>
        <v>0</v>
      </c>
      <c r="Q47" s="12">
        <f>IF(Q5&gt;=Assumptions!$C$50,Assumptions!$C$49*Assumptions!$C$51,0)</f>
        <v>0</v>
      </c>
      <c r="R47" s="12">
        <f>IF(R5&gt;=Assumptions!$C$50,Assumptions!$C$49*Assumptions!$C$51,0)</f>
        <v>0</v>
      </c>
      <c r="S47" s="12">
        <f>IF(S5&gt;=Assumptions!$C$50,Assumptions!$C$49*Assumptions!$C$51,0)</f>
        <v>0</v>
      </c>
      <c r="T47" s="12">
        <f>IF(T5&gt;=Assumptions!$C$50,Assumptions!$C$49*Assumptions!$C$51,0)</f>
        <v>0</v>
      </c>
      <c r="U47" s="12">
        <f>IF(U5&gt;=Assumptions!$C$50,Assumptions!$C$49*Assumptions!$C$51,0)</f>
        <v>0</v>
      </c>
      <c r="V47" s="12">
        <f>IF(V5&gt;=Assumptions!$C$50,Assumptions!$C$49*Assumptions!$C$51,0)</f>
        <v>0</v>
      </c>
      <c r="W47" s="12">
        <f>IF(W5&gt;=Assumptions!$C$50,Assumptions!$C$49*Assumptions!$C$51,0)</f>
        <v>0</v>
      </c>
      <c r="X47" s="12">
        <f>IF(X5&gt;=Assumptions!$C$50,Assumptions!$C$49*Assumptions!$C$51,0)</f>
        <v>0</v>
      </c>
      <c r="Y47" s="12">
        <f>IF(Y5&gt;=Assumptions!$C$50,Assumptions!$C$49*Assumptions!$C$51,0)</f>
        <v>0</v>
      </c>
      <c r="Z47" s="12">
        <f>IF(Z5&gt;=Assumptions!$C$50,Assumptions!$C$49*Assumptions!$C$51,0)</f>
        <v>0</v>
      </c>
      <c r="AA47" s="12">
        <f>IF(AA5&gt;=Assumptions!$C$50,Assumptions!$C$49*Assumptions!$C$51,0)</f>
        <v>0</v>
      </c>
      <c r="AB47" s="12">
        <f>IF(AB5&gt;=Assumptions!$C$50,Assumptions!$C$49*Assumptions!$C$51,0)</f>
        <v>0</v>
      </c>
      <c r="AC47" s="12">
        <f>IF(AC5&gt;=Assumptions!$C$50,Assumptions!$C$49*Assumptions!$C$51,0)</f>
        <v>0</v>
      </c>
      <c r="AD47" s="12">
        <f>IF(AD5&gt;=Assumptions!$C$50,Assumptions!$C$49*Assumptions!$C$51,0)</f>
        <v>0</v>
      </c>
      <c r="AE47" s="12">
        <f>IF(AE5&gt;=Assumptions!$C$50,Assumptions!$C$49*Assumptions!$C$51,0)</f>
        <v>20000</v>
      </c>
      <c r="AF47" s="12">
        <f>IF(AF5&gt;=Assumptions!$C$50,Assumptions!$C$49*Assumptions!$C$51,0)</f>
        <v>20000</v>
      </c>
      <c r="AG47" s="12">
        <f>IF(AG5&gt;=Assumptions!$C$50,Assumptions!$C$49*Assumptions!$C$51,0)</f>
        <v>20000</v>
      </c>
      <c r="AH47" s="12">
        <f>IF(AH5&gt;=Assumptions!$C$50,Assumptions!$C$49*Assumptions!$C$51,0)</f>
        <v>20000</v>
      </c>
      <c r="AI47" s="12">
        <f>IF(AI5&gt;=Assumptions!$C$50,Assumptions!$C$49*Assumptions!$C$51,0)</f>
        <v>20000</v>
      </c>
      <c r="AJ47" s="12">
        <f>IF(AJ5&gt;=Assumptions!$C$50,Assumptions!$C$49*Assumptions!$C$51,0)</f>
        <v>20000</v>
      </c>
      <c r="AK47" s="12">
        <f>IF(AK5&gt;=Assumptions!$C$50,Assumptions!$C$49*Assumptions!$C$51,0)</f>
        <v>20000</v>
      </c>
      <c r="AL47" s="12">
        <f>IF(AL5&gt;=Assumptions!$C$50,Assumptions!$C$49*Assumptions!$C$51,0)</f>
        <v>20000</v>
      </c>
      <c r="AM47" s="12">
        <f>IF(AM5&gt;=Assumptions!$C$50,Assumptions!$C$49*Assumptions!$C$51,0)</f>
        <v>20000</v>
      </c>
      <c r="AN47" s="12">
        <f>IF(AN5&gt;=Assumptions!$C$50,Assumptions!$C$49*Assumptions!$C$51,0)</f>
        <v>20000</v>
      </c>
      <c r="AO47" s="12">
        <f>IF(AO5&gt;=Assumptions!$C$50,Assumptions!$C$49*Assumptions!$C$51,0)</f>
        <v>20000</v>
      </c>
      <c r="AP47" s="12">
        <f>IF(AP5&gt;=Assumptions!$C$50,Assumptions!$C$49*Assumptions!$C$51,0)</f>
        <v>20000</v>
      </c>
    </row>
    <row r="48">
      <c r="A48" s="38" t="inlineStr">
        <is>
          <t>Net revenue</t>
        </is>
      </c>
      <c r="B48" s="58" t="inlineStr">
        <is>
          <t>AED</t>
        </is>
      </c>
      <c r="C48" s="59">
        <f>SUM(G48:R48)</f>
        <v>6211394.28372339</v>
      </c>
      <c r="D48" s="59">
        <f>SUM(S48:AD48)</f>
        <v>13644080.3534997</v>
      </c>
      <c r="E48" s="59">
        <f>SUM(AE48:AP48)</f>
        <v>20482202.4607381</v>
      </c>
      <c r="F48" s="40" t="n"/>
      <c r="G48" s="51">
        <f>G42+G43+G44+G46+G47</f>
        <v>229650.509238095</v>
      </c>
      <c r="H48" s="51">
        <f>H42+H43+H44+H46+H47</f>
        <v>262284.990700952</v>
      </c>
      <c r="I48" s="51">
        <f>I42+I43+I44+I46+I47</f>
        <v>292428.165736838</v>
      </c>
      <c r="J48" s="51">
        <f>J42+J43+J44+J46+J47</f>
        <v>320297.821236075</v>
      </c>
      <c r="K48" s="51">
        <f>K42+K43+K44+K46+K47</f>
        <v>546840.479855001</v>
      </c>
      <c r="L48" s="51">
        <f>L42+L43+L44+L46+L47</f>
        <v>590670.074113277</v>
      </c>
      <c r="M48" s="51">
        <f>M42+M43+M44+M46+M47</f>
        <v>617414.599923788</v>
      </c>
      <c r="N48" s="51">
        <f>N42+N43+N44+N46+N47</f>
        <v>642484.510457648</v>
      </c>
      <c r="O48" s="51">
        <f>O42+O43+O44+O46+O47</f>
        <v>666017.835878819</v>
      </c>
      <c r="P48" s="51">
        <f>P42+P43+P44+P46+P47</f>
        <v>688139.818151741</v>
      </c>
      <c r="Q48" s="51">
        <f>Q42+Q43+Q44+Q46+Q47</f>
        <v>708964.219100067</v>
      </c>
      <c r="R48" s="51">
        <f>R42+R43+R44+R46+R47</f>
        <v>646201.259331094</v>
      </c>
      <c r="S48" s="51">
        <f>S42+S43+S44+S46+S47</f>
        <v>900943.300936961</v>
      </c>
      <c r="T48" s="51">
        <f>T42+T43+T44+T46+T47</f>
        <v>928229.505630377</v>
      </c>
      <c r="U48" s="51">
        <f>U42+U43+U44+U46+U47</f>
        <v>953806.779248232</v>
      </c>
      <c r="V48" s="51">
        <f>V42+V43+V44+V46+V47</f>
        <v>977814.564710334</v>
      </c>
      <c r="W48" s="51">
        <f>W42+W43+W44+W46+W47</f>
        <v>1170042.00951467</v>
      </c>
      <c r="X48" s="51">
        <f>X42+X43+X44+X46+X47</f>
        <v>1190941.76492431</v>
      </c>
      <c r="Y48" s="51">
        <f>Y42+Y43+Y44+Y46+Y47</f>
        <v>1210618.64342771</v>
      </c>
      <c r="Z48" s="51">
        <f>Z42+Z43+Z44+Z46+Z47</f>
        <v>1229168.15062905</v>
      </c>
      <c r="AA48" s="51">
        <f>AA42+AA43+AA44+AA46+AA47</f>
        <v>1246677.40583746</v>
      </c>
      <c r="AB48" s="51">
        <f>AB42+AB43+AB44+AB46+AB47</f>
        <v>1263225.96395983</v>
      </c>
      <c r="AC48" s="51">
        <f>AC42+AC43+AC44+AC46+AC47</f>
        <v>1278886.54983414</v>
      </c>
      <c r="AD48" s="51">
        <f>AD42+AD43+AD44+AD46+AD47</f>
        <v>1293725.71484657</v>
      </c>
      <c r="AE48" s="51">
        <f>AE42+AE43+AE44+AE46+AE47</f>
        <v>1502607.68954983</v>
      </c>
      <c r="AF48" s="51">
        <f>AF42+AF43+AF44+AF46+AF47</f>
        <v>1526531.20681211</v>
      </c>
      <c r="AG48" s="51">
        <f>AG42+AG43+AG44+AG46+AG47</f>
        <v>1548977.47421088</v>
      </c>
      <c r="AH48" s="51">
        <f>AH42+AH43+AH44+AH46+AH47</f>
        <v>1570065.49499728</v>
      </c>
      <c r="AI48" s="51">
        <f>AI42+AI43+AI44+AI46+AI47</f>
        <v>1734116.61303627</v>
      </c>
      <c r="AJ48" s="51">
        <f>AJ42+AJ43+AJ44+AJ46+AJ47</f>
        <v>1752516.22217272</v>
      </c>
      <c r="AK48" s="51">
        <f>AK42+AK43+AK44+AK46+AK47</f>
        <v>1769854.1080592</v>
      </c>
      <c r="AL48" s="51">
        <f>AL42+AL43+AL44+AL46+AL47</f>
        <v>1786212.18579493</v>
      </c>
      <c r="AM48" s="51">
        <f>AM42+AM43+AM44+AM46+AM47</f>
        <v>1801665.27016866</v>
      </c>
      <c r="AN48" s="51">
        <f>AN42+AN43+AN44+AN46+AN47</f>
        <v>1816281.76392585</v>
      </c>
      <c r="AO48" s="51">
        <f>AO42+AO43+AO44+AO46+AO47</f>
        <v>1830124.27326999</v>
      </c>
      <c r="AP48" s="51">
        <f>AP42+AP43+AP44+AP46+AP47</f>
        <v>1843250.15874038</v>
      </c>
    </row>
    <row r="51">
      <c r="A51" s="11" t="inlineStr">
        <is>
          <t>ID checks</t>
        </is>
      </c>
      <c r="B51" s="14" t="inlineStr">
        <is>
          <t>AED</t>
        </is>
      </c>
      <c r="C51" s="56">
        <f>SUM(G51:R51)</f>
        <v>128000</v>
      </c>
      <c r="D51" s="56">
        <f>SUM(S51:AD51)</f>
        <v>176000</v>
      </c>
      <c r="E51" s="56">
        <f>SUM(AE51:AP51)</f>
        <v>208000</v>
      </c>
      <c r="G51" s="12">
        <f>(G13+G23)*Assumptions!$C$54</f>
        <v>8000</v>
      </c>
      <c r="H51" s="12">
        <f>(H13+H23)*Assumptions!$C$54</f>
        <v>8000</v>
      </c>
      <c r="I51" s="12">
        <f>(I13+I23)*Assumptions!$C$54</f>
        <v>8000</v>
      </c>
      <c r="J51" s="12">
        <f>(J13+J23)*Assumptions!$C$54</f>
        <v>8000</v>
      </c>
      <c r="K51" s="12">
        <f>(K13+K23)*Assumptions!$C$54</f>
        <v>12000</v>
      </c>
      <c r="L51" s="12">
        <f>(L13+L23)*Assumptions!$C$54</f>
        <v>12000</v>
      </c>
      <c r="M51" s="12">
        <f>(M13+M23)*Assumptions!$C$54</f>
        <v>12000</v>
      </c>
      <c r="N51" s="12">
        <f>(N13+N23)*Assumptions!$C$54</f>
        <v>12000</v>
      </c>
      <c r="O51" s="12">
        <f>(O13+O23)*Assumptions!$C$54</f>
        <v>12000</v>
      </c>
      <c r="P51" s="12">
        <f>(P13+P23)*Assumptions!$C$54</f>
        <v>12000</v>
      </c>
      <c r="Q51" s="12">
        <f>(Q13+Q23)*Assumptions!$C$54</f>
        <v>12000</v>
      </c>
      <c r="R51" s="12">
        <f>(R13+R23)*Assumptions!$C$54</f>
        <v>12000</v>
      </c>
      <c r="S51" s="12">
        <f>(S13+S23)*Assumptions!$C$54</f>
        <v>14666.6666666667</v>
      </c>
      <c r="T51" s="12">
        <f>(T13+T23)*Assumptions!$C$54</f>
        <v>14666.6666666667</v>
      </c>
      <c r="U51" s="12">
        <f>(U13+U23)*Assumptions!$C$54</f>
        <v>14666.6666666667</v>
      </c>
      <c r="V51" s="12">
        <f>(V13+V23)*Assumptions!$C$54</f>
        <v>14666.6666666667</v>
      </c>
      <c r="W51" s="12">
        <f>(W13+W23)*Assumptions!$C$54</f>
        <v>14666.6666666667</v>
      </c>
      <c r="X51" s="12">
        <f>(X13+X23)*Assumptions!$C$54</f>
        <v>14666.6666666667</v>
      </c>
      <c r="Y51" s="12">
        <f>(Y13+Y23)*Assumptions!$C$54</f>
        <v>14666.6666666667</v>
      </c>
      <c r="Z51" s="12">
        <f>(Z13+Z23)*Assumptions!$C$54</f>
        <v>14666.6666666667</v>
      </c>
      <c r="AA51" s="12">
        <f>(AA13+AA23)*Assumptions!$C$54</f>
        <v>14666.6666666667</v>
      </c>
      <c r="AB51" s="12">
        <f>(AB13+AB23)*Assumptions!$C$54</f>
        <v>14666.6666666667</v>
      </c>
      <c r="AC51" s="12">
        <f>(AC13+AC23)*Assumptions!$C$54</f>
        <v>14666.6666666667</v>
      </c>
      <c r="AD51" s="12">
        <f>(AD13+AD23)*Assumptions!$C$54</f>
        <v>14666.6666666667</v>
      </c>
      <c r="AE51" s="12">
        <f>(AE13+AE23)*Assumptions!$C$54</f>
        <v>17333.3333333333</v>
      </c>
      <c r="AF51" s="12">
        <f>(AF13+AF23)*Assumptions!$C$54</f>
        <v>17333.3333333333</v>
      </c>
      <c r="AG51" s="12">
        <f>(AG13+AG23)*Assumptions!$C$54</f>
        <v>17333.3333333333</v>
      </c>
      <c r="AH51" s="12">
        <f>(AH13+AH23)*Assumptions!$C$54</f>
        <v>17333.3333333333</v>
      </c>
      <c r="AI51" s="12">
        <f>(AI13+AI23)*Assumptions!$C$54</f>
        <v>17333.3333333333</v>
      </c>
      <c r="AJ51" s="12">
        <f>(AJ13+AJ23)*Assumptions!$C$54</f>
        <v>17333.3333333333</v>
      </c>
      <c r="AK51" s="12">
        <f>(AK13+AK23)*Assumptions!$C$54</f>
        <v>17333.3333333333</v>
      </c>
      <c r="AL51" s="12">
        <f>(AL13+AL23)*Assumptions!$C$54</f>
        <v>17333.3333333333</v>
      </c>
      <c r="AM51" s="12">
        <f>(AM13+AM23)*Assumptions!$C$54</f>
        <v>17333.3333333333</v>
      </c>
      <c r="AN51" s="12">
        <f>(AN13+AN23)*Assumptions!$C$54</f>
        <v>17333.3333333333</v>
      </c>
      <c r="AO51" s="12">
        <f>(AO13+AO23)*Assumptions!$C$54</f>
        <v>17333.3333333333</v>
      </c>
      <c r="AP51" s="12">
        <f>(AP13+AP23)*Assumptions!$C$54</f>
        <v>17333.3333333333</v>
      </c>
    </row>
    <row r="52">
      <c r="A52" s="11" t="inlineStr">
        <is>
          <t>Messages, codes and notifications</t>
        </is>
      </c>
      <c r="B52" s="14" t="inlineStr">
        <is>
          <t>AED</t>
        </is>
      </c>
      <c r="C52" s="56">
        <f>SUM(G52:R52)</f>
        <v>102517.147102848</v>
      </c>
      <c r="D52" s="56">
        <f>SUM(S52:AD52)</f>
        <v>308687.410380215</v>
      </c>
      <c r="E52" s="56">
        <f>SUM(AE52:AP52)</f>
        <v>492475.204646751</v>
      </c>
      <c r="G52" s="12">
        <f>G27*Assumptions!$C$55</f>
        <v>1200</v>
      </c>
      <c r="H52" s="12">
        <f>H27*Assumptions!$C$55</f>
        <v>2346</v>
      </c>
      <c r="I52" s="12">
        <f>I27*Assumptions!$C$55</f>
        <v>3442.536</v>
      </c>
      <c r="J52" s="12">
        <f>J27*Assumptions!$C$55</f>
        <v>4493.71632</v>
      </c>
      <c r="K52" s="12">
        <f>K27*Assumptions!$C$55</f>
        <v>6103.2659232</v>
      </c>
      <c r="L52" s="12">
        <f>L27*Assumptions!$C$55</f>
        <v>7674.56584032</v>
      </c>
      <c r="M52" s="12">
        <f>M27*Assumptions!$C$55</f>
        <v>9210.68825771136</v>
      </c>
      <c r="N52" s="12">
        <f>N27*Assumptions!$C$55</f>
        <v>10714.427765922</v>
      </c>
      <c r="O52" s="12">
        <f>O27*Assumptions!$C$55</f>
        <v>12188.3292071992</v>
      </c>
      <c r="P52" s="12">
        <f>P27*Assumptions!$C$55</f>
        <v>13634.7125091318</v>
      </c>
      <c r="Q52" s="12">
        <f>Q27*Assumptions!$C$55</f>
        <v>15055.6948464247</v>
      </c>
      <c r="R52" s="12">
        <f>R27*Assumptions!$C$55</f>
        <v>16453.2104329392</v>
      </c>
      <c r="S52" s="12">
        <f>S27*Assumptions!$C$55</f>
        <v>18037.0282109868</v>
      </c>
      <c r="T52" s="12">
        <f>T27*Assumptions!$C$55</f>
        <v>19582.7676738687</v>
      </c>
      <c r="U52" s="12">
        <f>U27*Assumptions!$C$55</f>
        <v>21093.4250303127</v>
      </c>
      <c r="V52" s="12">
        <f>V27*Assumptions!$C$55</f>
        <v>22571.7313353449</v>
      </c>
      <c r="W52" s="12">
        <f>W27*Assumptions!$C$55</f>
        <v>23930.1786452531</v>
      </c>
      <c r="X52" s="12">
        <f>X27*Assumptions!$C$55</f>
        <v>25261.0433737634</v>
      </c>
      <c r="Y52" s="12">
        <f>Y27*Assumptions!$C$55</f>
        <v>26566.4071648959</v>
      </c>
      <c r="Z52" s="12">
        <f>Z27*Assumptions!$C$55</f>
        <v>27848.1755613336</v>
      </c>
      <c r="AA52" s="12">
        <f>AA27*Assumptions!$C$55</f>
        <v>29108.0947148251</v>
      </c>
      <c r="AB52" s="12">
        <f>AB27*Assumptions!$C$55</f>
        <v>30347.7663566466</v>
      </c>
      <c r="AC52" s="12">
        <f>AC27*Assumptions!$C$55</f>
        <v>31568.6612209935</v>
      </c>
      <c r="AD52" s="12">
        <f>AD27*Assumptions!$C$55</f>
        <v>32772.1310919901</v>
      </c>
      <c r="AE52" s="12">
        <f>AE27*Assumptions!$C$55</f>
        <v>34180.2196254162</v>
      </c>
      <c r="AF52" s="12">
        <f>AF27*Assumptions!$C$55</f>
        <v>35555.2720789632</v>
      </c>
      <c r="AG52" s="12">
        <f>AG27*Assumptions!$C$55</f>
        <v>36899.8560695688</v>
      </c>
      <c r="AH52" s="12">
        <f>AH27*Assumptions!$C$55</f>
        <v>38216.3149028968</v>
      </c>
      <c r="AI52" s="12">
        <f>AI27*Assumptions!$C$55</f>
        <v>39430.2894625249</v>
      </c>
      <c r="AJ52" s="12">
        <f>AJ27*Assumptions!$C$55</f>
        <v>40620.2377741191</v>
      </c>
      <c r="AK52" s="12">
        <f>AK27*Assumptions!$C$55</f>
        <v>41787.9525054961</v>
      </c>
      <c r="AL52" s="12">
        <f>AL27*Assumptions!$C$55</f>
        <v>42935.0766332517</v>
      </c>
      <c r="AM52" s="12">
        <f>AM27*Assumptions!$C$55</f>
        <v>44063.1174799716</v>
      </c>
      <c r="AN52" s="12">
        <f>AN27*Assumptions!$C$55</f>
        <v>45173.4593025226</v>
      </c>
      <c r="AO52" s="12">
        <f>AO27*Assumptions!$C$55</f>
        <v>46267.3745911586</v>
      </c>
      <c r="AP52" s="12">
        <f>AP27*Assumptions!$C$55</f>
        <v>47346.0342208619</v>
      </c>
    </row>
    <row r="53">
      <c r="A53" s="11" t="inlineStr">
        <is>
          <t>Hosting</t>
        </is>
      </c>
      <c r="B53" s="14" t="inlineStr">
        <is>
          <t>AED</t>
        </is>
      </c>
      <c r="C53" s="56">
        <f>SUM(G53:R53)</f>
        <v>34172.3823676161</v>
      </c>
      <c r="D53" s="56">
        <f>SUM(S53:AD53)</f>
        <v>102895.803460072</v>
      </c>
      <c r="E53" s="56">
        <f>SUM(AE53:AP53)</f>
        <v>164158.401548917</v>
      </c>
      <c r="G53" s="12">
        <f>G27*Assumptions!$C$56</f>
        <v>400</v>
      </c>
      <c r="H53" s="12">
        <f>H27*Assumptions!$C$56</f>
        <v>782</v>
      </c>
      <c r="I53" s="12">
        <f>I27*Assumptions!$C$56</f>
        <v>1147.512</v>
      </c>
      <c r="J53" s="12">
        <f>J27*Assumptions!$C$56</f>
        <v>1497.90544</v>
      </c>
      <c r="K53" s="12">
        <f>K27*Assumptions!$C$56</f>
        <v>2034.4219744</v>
      </c>
      <c r="L53" s="12">
        <f>L27*Assumptions!$C$56</f>
        <v>2558.18861344</v>
      </c>
      <c r="M53" s="12">
        <f>M27*Assumptions!$C$56</f>
        <v>3070.22941923712</v>
      </c>
      <c r="N53" s="12">
        <f>N27*Assumptions!$C$56</f>
        <v>3571.47592197399</v>
      </c>
      <c r="O53" s="12">
        <f>O27*Assumptions!$C$56</f>
        <v>4062.77640239972</v>
      </c>
      <c r="P53" s="12">
        <f>P27*Assumptions!$C$56</f>
        <v>4544.9041697106</v>
      </c>
      <c r="Q53" s="12">
        <f>Q27*Assumptions!$C$56</f>
        <v>5018.56494880825</v>
      </c>
      <c r="R53" s="12">
        <f>R27*Assumptions!$C$56</f>
        <v>5484.4034776464</v>
      </c>
      <c r="S53" s="12">
        <f>S27*Assumptions!$C$56</f>
        <v>6012.3427369956</v>
      </c>
      <c r="T53" s="12">
        <f>T27*Assumptions!$C$56</f>
        <v>6527.58922462289</v>
      </c>
      <c r="U53" s="12">
        <f>U27*Assumptions!$C$56</f>
        <v>7031.1416767709</v>
      </c>
      <c r="V53" s="12">
        <f>V27*Assumptions!$C$56</f>
        <v>7523.91044511498</v>
      </c>
      <c r="W53" s="12">
        <f>W27*Assumptions!$C$56</f>
        <v>7976.72621508438</v>
      </c>
      <c r="X53" s="12">
        <f>X27*Assumptions!$C$56</f>
        <v>8420.34779125446</v>
      </c>
      <c r="Y53" s="12">
        <f>Y27*Assumptions!$C$56</f>
        <v>8855.46905496531</v>
      </c>
      <c r="Z53" s="12">
        <f>Z27*Assumptions!$C$56</f>
        <v>9282.72518711118</v>
      </c>
      <c r="AA53" s="12">
        <f>AA27*Assumptions!$C$56</f>
        <v>9702.69823827505</v>
      </c>
      <c r="AB53" s="12">
        <f>AB27*Assumptions!$C$56</f>
        <v>10115.9221188822</v>
      </c>
      <c r="AC53" s="12">
        <f>AC27*Assumptions!$C$56</f>
        <v>10522.8870736645</v>
      </c>
      <c r="AD53" s="12">
        <f>AD27*Assumptions!$C$56</f>
        <v>10924.04369733</v>
      </c>
      <c r="AE53" s="12">
        <f>AE27*Assumptions!$C$56</f>
        <v>11393.4065418054</v>
      </c>
      <c r="AF53" s="12">
        <f>AF27*Assumptions!$C$56</f>
        <v>11851.7573596544</v>
      </c>
      <c r="AG53" s="12">
        <f>AG27*Assumptions!$C$56</f>
        <v>12299.9520231896</v>
      </c>
      <c r="AH53" s="12">
        <f>AH27*Assumptions!$C$56</f>
        <v>12738.7716342989</v>
      </c>
      <c r="AI53" s="12">
        <f>AI27*Assumptions!$C$56</f>
        <v>13143.4298208416</v>
      </c>
      <c r="AJ53" s="12">
        <f>AJ27*Assumptions!$C$56</f>
        <v>13540.0792580397</v>
      </c>
      <c r="AK53" s="12">
        <f>AK27*Assumptions!$C$56</f>
        <v>13929.317501832</v>
      </c>
      <c r="AL53" s="12">
        <f>AL27*Assumptions!$C$56</f>
        <v>14311.6922110839</v>
      </c>
      <c r="AM53" s="12">
        <f>AM27*Assumptions!$C$56</f>
        <v>14687.7058266572</v>
      </c>
      <c r="AN53" s="12">
        <f>AN27*Assumptions!$C$56</f>
        <v>15057.8197675075</v>
      </c>
      <c r="AO53" s="12">
        <f>AO27*Assumptions!$C$56</f>
        <v>15422.4581970529</v>
      </c>
      <c r="AP53" s="12">
        <f>AP27*Assumptions!$C$56</f>
        <v>15782.011406954</v>
      </c>
    </row>
    <row r="54">
      <c r="A54" s="11" t="inlineStr">
        <is>
          <t>Refunds and chargebacks</t>
        </is>
      </c>
      <c r="B54" s="14" t="inlineStr">
        <is>
          <t>AED</t>
        </is>
      </c>
      <c r="C54" s="56">
        <f>SUM(G54:R54)</f>
        <v>176127.563330871</v>
      </c>
      <c r="D54" s="56">
        <f>SUM(S54:AD54)</f>
        <v>374595.076937215</v>
      </c>
      <c r="E54" s="56">
        <f>SUM(AE54:AP54)</f>
        <v>551862.613299384</v>
      </c>
      <c r="G54" s="12">
        <f>(G42+G43)*Assumptions!$C$57</f>
        <v>6844.51527714286</v>
      </c>
      <c r="H54" s="12">
        <f>(H42+H43)*Assumptions!$C$57</f>
        <v>7780.57472102857</v>
      </c>
      <c r="I54" s="12">
        <f>(I42+I43)*Assumptions!$C$57</f>
        <v>8643.74987210514</v>
      </c>
      <c r="J54" s="12">
        <f>(J42+J43)*Assumptions!$C$57</f>
        <v>9440.42027508224</v>
      </c>
      <c r="K54" s="12">
        <f>(K42+K43)*Assumptions!$C$57</f>
        <v>16176.34192353</v>
      </c>
      <c r="L54" s="12">
        <f>(L42+L43)*Assumptions!$C$57</f>
        <v>16856.7135663623</v>
      </c>
      <c r="M54" s="12">
        <f>(M42+M43)*Assumptions!$C$57</f>
        <v>17486.2355687211</v>
      </c>
      <c r="N54" s="12">
        <f>(N42+N43)*Assumptions!$C$57</f>
        <v>18069.1621900632</v>
      </c>
      <c r="O54" s="12">
        <f>(O42+O43)*Assumptions!$C$57</f>
        <v>18609.3480405547</v>
      </c>
      <c r="P54" s="12">
        <f>(P42+P43)*Assumptions!$C$57</f>
        <v>19110.2893872749</v>
      </c>
      <c r="Q54" s="12">
        <f>(Q42+Q43)*Assumptions!$C$57</f>
        <v>19575.1609027792</v>
      </c>
      <c r="R54" s="12">
        <f>(R42+R43)*Assumptions!$C$57</f>
        <v>17535.0516062272</v>
      </c>
      <c r="S54" s="12">
        <f>(S42+S43)*Assumptions!$C$57</f>
        <v>24999.1333543728</v>
      </c>
      <c r="T54" s="12">
        <f>(T42+T43)*Assumptions!$C$57</f>
        <v>25643.8238056011</v>
      </c>
      <c r="U54" s="12">
        <f>(U42+U43)*Assumptions!$C$57</f>
        <v>26241.1930615368</v>
      </c>
      <c r="V54" s="12">
        <f>(V42+V43)*Assumptions!$C$57</f>
        <v>26795.1171660837</v>
      </c>
      <c r="W54" s="12">
        <f>(W42+W43)*Assumptions!$C$57</f>
        <v>32409.1151878491</v>
      </c>
      <c r="X54" s="12">
        <f>(X42+X43)*Assumptions!$C$57</f>
        <v>32886.385568181</v>
      </c>
      <c r="Y54" s="12">
        <f>(Y42+Y43)*Assumptions!$C$57</f>
        <v>33329.8384967806</v>
      </c>
      <c r="Z54" s="12">
        <f>(Z42+Z43)*Assumptions!$C$57</f>
        <v>33742.1247682214</v>
      </c>
      <c r="AA54" s="12">
        <f>(AA42+AA43)*Assumptions!$C$57</f>
        <v>34125.661519706</v>
      </c>
      <c r="AB54" s="12">
        <f>(AB42+AB43)*Assumptions!$C$57</f>
        <v>34482.6552036722</v>
      </c>
      <c r="AC54" s="12">
        <f>(AC42+AC43)*Assumptions!$C$57</f>
        <v>34815.1221076625</v>
      </c>
      <c r="AD54" s="12">
        <f>(AD42+AD43)*Assumptions!$C$57</f>
        <v>35124.9066975482</v>
      </c>
      <c r="AE54" s="12">
        <f>(AE42+AE43)*Assumptions!$C$57</f>
        <v>40632.9559786355</v>
      </c>
      <c r="AF54" s="12">
        <f>(AF42+AF43)*Assumptions!$C$57</f>
        <v>41195.96809548</v>
      </c>
      <c r="AG54" s="12">
        <f>(AG42+AG43)*Assumptions!$C$57</f>
        <v>41718.0904185</v>
      </c>
      <c r="AH54" s="12">
        <f>(AH42+AH43)*Assumptions!$C$57</f>
        <v>42202.6294233426</v>
      </c>
      <c r="AI54" s="12">
        <f>(AI42+AI43)*Assumptions!$C$57</f>
        <v>46987.5908265541</v>
      </c>
      <c r="AJ54" s="12">
        <f>(AJ42+AJ43)*Assumptions!$C$57</f>
        <v>47405.7099155932</v>
      </c>
      <c r="AK54" s="12">
        <f>(AK42+AK43)*Assumptions!$C$57</f>
        <v>47794.4785849077</v>
      </c>
      <c r="AL54" s="12">
        <f>(AL42+AL43)*Assumptions!$C$57</f>
        <v>48156.1694526071</v>
      </c>
      <c r="AM54" s="12">
        <f>(AM42+AM43)*Assumptions!$C$57</f>
        <v>48492.857388563</v>
      </c>
      <c r="AN54" s="12">
        <f>(AN42+AN43)*Assumptions!$C$57</f>
        <v>48806.4387462417</v>
      </c>
      <c r="AO54" s="12">
        <f>(AO42+AO43)*Assumptions!$C$57</f>
        <v>49098.6485565944</v>
      </c>
      <c r="AP54" s="12">
        <f>(AP42+AP43)*Assumptions!$C$57</f>
        <v>49371.0759123643</v>
      </c>
    </row>
    <row r="55">
      <c r="A55" s="35" t="inlineStr">
        <is>
          <t>Fixed costs (AED)</t>
        </is>
      </c>
      <c r="B55" s="14" t="inlineStr">
        <is>
          <t>AED</t>
        </is>
      </c>
      <c r="C55" s="56">
        <f>SUM(G55:R55)</f>
        <v>2562.92867757121</v>
      </c>
      <c r="D55" s="56">
        <f>SUM(S55:AD55)</f>
        <v>7717.18525950536</v>
      </c>
      <c r="E55" s="56">
        <f>SUM(AE55:AP55)</f>
        <v>12311.8801161688</v>
      </c>
      <c r="G55" s="12">
        <f>G45*Assumptions!$C$59</f>
        <v>30</v>
      </c>
      <c r="H55" s="12">
        <f>H45*Assumptions!$C$59</f>
        <v>58.65</v>
      </c>
      <c r="I55" s="12">
        <f>I45*Assumptions!$C$59</f>
        <v>86.0634</v>
      </c>
      <c r="J55" s="12">
        <f>J45*Assumptions!$C$59</f>
        <v>112.342908</v>
      </c>
      <c r="K55" s="12">
        <f>K45*Assumptions!$C$59</f>
        <v>152.58164808</v>
      </c>
      <c r="L55" s="12">
        <f>L45*Assumptions!$C$59</f>
        <v>191.864146008</v>
      </c>
      <c r="M55" s="12">
        <f>M45*Assumptions!$C$59</f>
        <v>230.267206442784</v>
      </c>
      <c r="N55" s="12">
        <f>N45*Assumptions!$C$59</f>
        <v>267.860694148049</v>
      </c>
      <c r="O55" s="12">
        <f>O45*Assumptions!$C$59</f>
        <v>304.708230179979</v>
      </c>
      <c r="P55" s="12">
        <f>P45*Assumptions!$C$59</f>
        <v>340.867812728295</v>
      </c>
      <c r="Q55" s="12">
        <f>Q45*Assumptions!$C$59</f>
        <v>376.392371160618</v>
      </c>
      <c r="R55" s="12">
        <f>R45*Assumptions!$C$59</f>
        <v>411.33026082348</v>
      </c>
      <c r="S55" s="12">
        <f>S45*Assumptions!$C$59</f>
        <v>450.92570527467</v>
      </c>
      <c r="T55" s="12">
        <f>T45*Assumptions!$C$59</f>
        <v>489.569191846717</v>
      </c>
      <c r="U55" s="12">
        <f>U45*Assumptions!$C$59</f>
        <v>527.335625757817</v>
      </c>
      <c r="V55" s="12">
        <f>V45*Assumptions!$C$59</f>
        <v>564.293283383624</v>
      </c>
      <c r="W55" s="12">
        <f>W45*Assumptions!$C$59</f>
        <v>598.254466131328</v>
      </c>
      <c r="X55" s="12">
        <f>X45*Assumptions!$C$59</f>
        <v>631.526084344084</v>
      </c>
      <c r="Y55" s="12">
        <f>Y45*Assumptions!$C$59</f>
        <v>664.160179122399</v>
      </c>
      <c r="Z55" s="12">
        <f>Z45*Assumptions!$C$59</f>
        <v>696.204389033339</v>
      </c>
      <c r="AA55" s="12">
        <f>AA45*Assumptions!$C$59</f>
        <v>727.702367870628</v>
      </c>
      <c r="AB55" s="12">
        <f>AB45*Assumptions!$C$59</f>
        <v>758.694158916166</v>
      </c>
      <c r="AC55" s="12">
        <f>AC45*Assumptions!$C$59</f>
        <v>789.216530524838</v>
      </c>
      <c r="AD55" s="12">
        <f>AD45*Assumptions!$C$59</f>
        <v>819.303277299753</v>
      </c>
      <c r="AE55" s="12">
        <f>AE45*Assumptions!$C$59</f>
        <v>854.505490635405</v>
      </c>
      <c r="AF55" s="12">
        <f>AF45*Assumptions!$C$59</f>
        <v>888.881801974081</v>
      </c>
      <c r="AG55" s="12">
        <f>AG45*Assumptions!$C$59</f>
        <v>922.49640173922</v>
      </c>
      <c r="AH55" s="12">
        <f>AH45*Assumptions!$C$59</f>
        <v>955.407872572421</v>
      </c>
      <c r="AI55" s="12">
        <f>AI45*Assumptions!$C$59</f>
        <v>985.757236563123</v>
      </c>
      <c r="AJ55" s="12">
        <f>AJ45*Assumptions!$C$59</f>
        <v>1015.50594435298</v>
      </c>
      <c r="AK55" s="12">
        <f>AK45*Assumptions!$C$59</f>
        <v>1044.6988126374</v>
      </c>
      <c r="AL55" s="12">
        <f>AL45*Assumptions!$C$59</f>
        <v>1073.37691583129</v>
      </c>
      <c r="AM55" s="12">
        <f>AM45*Assumptions!$C$59</f>
        <v>1101.57793699929</v>
      </c>
      <c r="AN55" s="12">
        <f>AN45*Assumptions!$C$59</f>
        <v>1129.33648256306</v>
      </c>
      <c r="AO55" s="12">
        <f>AO45*Assumptions!$C$59</f>
        <v>1156.68436477896</v>
      </c>
      <c r="AP55" s="12">
        <f>AP45*Assumptions!$C$59</f>
        <v>1183.65085552155</v>
      </c>
    </row>
    <row r="56">
      <c r="A56" s="11" t="inlineStr">
        <is>
          <t>Paid to law firms</t>
        </is>
      </c>
      <c r="B56" s="14" t="inlineStr">
        <is>
          <t>AED</t>
        </is>
      </c>
      <c r="C56" s="56">
        <f>SUM(G56:R56)</f>
        <v>0</v>
      </c>
      <c r="D56" s="56">
        <f>SUM(S56:AD56)</f>
        <v>0</v>
      </c>
      <c r="E56" s="56">
        <f>SUM(AE56:AP56)</f>
        <v>0</v>
      </c>
      <c r="G56" s="12">
        <f>G45*Assumptions!$C$60</f>
        <v>0</v>
      </c>
      <c r="H56" s="12">
        <f>H45*Assumptions!$C$60</f>
        <v>0</v>
      </c>
      <c r="I56" s="12">
        <f>I45*Assumptions!$C$60</f>
        <v>0</v>
      </c>
      <c r="J56" s="12">
        <f>J45*Assumptions!$C$60</f>
        <v>0</v>
      </c>
      <c r="K56" s="12">
        <f>K45*Assumptions!$C$60</f>
        <v>0</v>
      </c>
      <c r="L56" s="12">
        <f>L45*Assumptions!$C$60</f>
        <v>0</v>
      </c>
      <c r="M56" s="12">
        <f>M45*Assumptions!$C$60</f>
        <v>0</v>
      </c>
      <c r="N56" s="12">
        <f>N45*Assumptions!$C$60</f>
        <v>0</v>
      </c>
      <c r="O56" s="12">
        <f>O45*Assumptions!$C$60</f>
        <v>0</v>
      </c>
      <c r="P56" s="12">
        <f>P45*Assumptions!$C$60</f>
        <v>0</v>
      </c>
      <c r="Q56" s="12">
        <f>Q45*Assumptions!$C$60</f>
        <v>0</v>
      </c>
      <c r="R56" s="12">
        <f>R45*Assumptions!$C$60</f>
        <v>0</v>
      </c>
      <c r="S56" s="12">
        <f>S45*Assumptions!$C$60</f>
        <v>0</v>
      </c>
      <c r="T56" s="12">
        <f>T45*Assumptions!$C$60</f>
        <v>0</v>
      </c>
      <c r="U56" s="12">
        <f>U45*Assumptions!$C$60</f>
        <v>0</v>
      </c>
      <c r="V56" s="12">
        <f>V45*Assumptions!$C$60</f>
        <v>0</v>
      </c>
      <c r="W56" s="12">
        <f>W45*Assumptions!$C$60</f>
        <v>0</v>
      </c>
      <c r="X56" s="12">
        <f>X45*Assumptions!$C$60</f>
        <v>0</v>
      </c>
      <c r="Y56" s="12">
        <f>Y45*Assumptions!$C$60</f>
        <v>0</v>
      </c>
      <c r="Z56" s="12">
        <f>Z45*Assumptions!$C$60</f>
        <v>0</v>
      </c>
      <c r="AA56" s="12">
        <f>AA45*Assumptions!$C$60</f>
        <v>0</v>
      </c>
      <c r="AB56" s="12">
        <f>AB45*Assumptions!$C$60</f>
        <v>0</v>
      </c>
      <c r="AC56" s="12">
        <f>AC45*Assumptions!$C$60</f>
        <v>0</v>
      </c>
      <c r="AD56" s="12">
        <f>AD45*Assumptions!$C$60</f>
        <v>0</v>
      </c>
      <c r="AE56" s="12">
        <f>AE45*Assumptions!$C$60</f>
        <v>0</v>
      </c>
      <c r="AF56" s="12">
        <f>AF45*Assumptions!$C$60</f>
        <v>0</v>
      </c>
      <c r="AG56" s="12">
        <f>AG45*Assumptions!$C$60</f>
        <v>0</v>
      </c>
      <c r="AH56" s="12">
        <f>AH45*Assumptions!$C$60</f>
        <v>0</v>
      </c>
      <c r="AI56" s="12">
        <f>AI45*Assumptions!$C$60</f>
        <v>0</v>
      </c>
      <c r="AJ56" s="12">
        <f>AJ45*Assumptions!$C$60</f>
        <v>0</v>
      </c>
      <c r="AK56" s="12">
        <f>AK45*Assumptions!$C$60</f>
        <v>0</v>
      </c>
      <c r="AL56" s="12">
        <f>AL45*Assumptions!$C$60</f>
        <v>0</v>
      </c>
      <c r="AM56" s="12">
        <f>AM45*Assumptions!$C$60</f>
        <v>0</v>
      </c>
      <c r="AN56" s="12">
        <f>AN45*Assumptions!$C$60</f>
        <v>0</v>
      </c>
      <c r="AO56" s="12">
        <f>AO45*Assumptions!$C$60</f>
        <v>0</v>
      </c>
      <c r="AP56" s="12">
        <f>AP45*Assumptions!$C$60</f>
        <v>0</v>
      </c>
    </row>
    <row r="57">
      <c r="A57" s="38" t="inlineStr">
        <is>
          <t>Direct costs</t>
        </is>
      </c>
      <c r="B57" s="58" t="inlineStr">
        <is>
          <t>AED</t>
        </is>
      </c>
      <c r="C57" s="59">
        <f>SUM(G57:R57)</f>
        <v>443380.021478907</v>
      </c>
      <c r="D57" s="59">
        <f>SUM(S57:AD57)</f>
        <v>969895.476037007</v>
      </c>
      <c r="E57" s="59">
        <f>SUM(AE57:AP57)</f>
        <v>1428808.09961122</v>
      </c>
      <c r="F57" s="40" t="n"/>
      <c r="G57" s="51">
        <f>SUM(G51:G56)</f>
        <v>16474.5152771429</v>
      </c>
      <c r="H57" s="51">
        <f>SUM(H51:H56)</f>
        <v>18967.2247210286</v>
      </c>
      <c r="I57" s="51">
        <f>SUM(I51:I56)</f>
        <v>21319.8612721051</v>
      </c>
      <c r="J57" s="51">
        <f>SUM(J51:J56)</f>
        <v>23544.3849430822</v>
      </c>
      <c r="K57" s="51">
        <f>SUM(K51:K56)</f>
        <v>36466.61146921</v>
      </c>
      <c r="L57" s="51">
        <f>SUM(L51:L56)</f>
        <v>39281.3321661303</v>
      </c>
      <c r="M57" s="51">
        <f>SUM(M51:M56)</f>
        <v>41997.4204521124</v>
      </c>
      <c r="N57" s="51">
        <f>SUM(N51:N56)</f>
        <v>44622.9265721072</v>
      </c>
      <c r="O57" s="51">
        <f>SUM(O51:O56)</f>
        <v>47165.1618803335</v>
      </c>
      <c r="P57" s="51">
        <f>SUM(P51:P56)</f>
        <v>49630.7738788456</v>
      </c>
      <c r="Q57" s="51">
        <f>SUM(Q51:Q56)</f>
        <v>52025.8130691728</v>
      </c>
      <c r="R57" s="51">
        <f>SUM(R51:R56)</f>
        <v>51883.9957776362</v>
      </c>
      <c r="S57" s="51">
        <f>SUM(S51:S56)</f>
        <v>64166.0966742966</v>
      </c>
      <c r="T57" s="51">
        <f>SUM(T51:T56)</f>
        <v>66910.416562606</v>
      </c>
      <c r="U57" s="51">
        <f>SUM(U51:U56)</f>
        <v>69559.7620610449</v>
      </c>
      <c r="V57" s="51">
        <f>SUM(V51:V56)</f>
        <v>72121.7188965939</v>
      </c>
      <c r="W57" s="51">
        <f>SUM(W51:W56)</f>
        <v>79580.9411809847</v>
      </c>
      <c r="X57" s="51">
        <f>SUM(X51:X56)</f>
        <v>81865.9694842096</v>
      </c>
      <c r="Y57" s="51">
        <f>SUM(Y51:Y56)</f>
        <v>84082.5415624309</v>
      </c>
      <c r="Z57" s="51">
        <f>SUM(Z51:Z56)</f>
        <v>86235.8965723661</v>
      </c>
      <c r="AA57" s="51">
        <f>SUM(AA51:AA56)</f>
        <v>88330.8235073435</v>
      </c>
      <c r="AB57" s="51">
        <f>SUM(AB51:AB56)</f>
        <v>90371.7045047839</v>
      </c>
      <c r="AC57" s="51">
        <f>SUM(AC51:AC56)</f>
        <v>92362.5535995121</v>
      </c>
      <c r="AD57" s="51">
        <f>SUM(AD51:AD56)</f>
        <v>94307.0514308348</v>
      </c>
      <c r="AE57" s="51">
        <f>SUM(AE51:AE56)</f>
        <v>104394.420969826</v>
      </c>
      <c r="AF57" s="51">
        <f>SUM(AF51:AF56)</f>
        <v>106825.212669405</v>
      </c>
      <c r="AG57" s="51">
        <f>SUM(AG51:AG56)</f>
        <v>109173.728246331</v>
      </c>
      <c r="AH57" s="51">
        <f>SUM(AH51:AH56)</f>
        <v>111446.457166444</v>
      </c>
      <c r="AI57" s="51">
        <f>SUM(AI51:AI56)</f>
        <v>117880.400679817</v>
      </c>
      <c r="AJ57" s="51">
        <f>SUM(AJ51:AJ56)</f>
        <v>119914.866225438</v>
      </c>
      <c r="AK57" s="51">
        <f>SUM(AK51:AK56)</f>
        <v>121889.780738207</v>
      </c>
      <c r="AL57" s="51">
        <f>SUM(AL51:AL56)</f>
        <v>123809.648546107</v>
      </c>
      <c r="AM57" s="51">
        <f>SUM(AM51:AM56)</f>
        <v>125678.591965524</v>
      </c>
      <c r="AN57" s="51">
        <f>SUM(AN51:AN56)</f>
        <v>127500.387632168</v>
      </c>
      <c r="AO57" s="51">
        <f>SUM(AO51:AO56)</f>
        <v>129278.499042918</v>
      </c>
      <c r="AP57" s="51">
        <f>SUM(AP51:AP56)</f>
        <v>131016.105729035</v>
      </c>
    </row>
    <row r="58">
      <c r="A58" s="4" t="inlineStr">
        <is>
          <t>Contribution</t>
        </is>
      </c>
      <c r="B58" s="14" t="inlineStr">
        <is>
          <t>AED</t>
        </is>
      </c>
      <c r="C58" s="56">
        <f>SUM(G58:R58)</f>
        <v>5768014.26224449</v>
      </c>
      <c r="D58" s="56">
        <f>SUM(S58:AD58)</f>
        <v>12674184.8774626</v>
      </c>
      <c r="E58" s="56">
        <f>SUM(AE58:AP58)</f>
        <v>19053394.3611269</v>
      </c>
      <c r="G58" s="57">
        <f>G48-G57</f>
        <v>213175.993960952</v>
      </c>
      <c r="H58" s="57">
        <f>H48-H57</f>
        <v>243317.765979924</v>
      </c>
      <c r="I58" s="57">
        <f>I48-I57</f>
        <v>271108.304464733</v>
      </c>
      <c r="J58" s="57">
        <f>J48-J57</f>
        <v>296753.436292992</v>
      </c>
      <c r="K58" s="57">
        <f>K48-K57</f>
        <v>510373.868385791</v>
      </c>
      <c r="L58" s="57">
        <f>L48-L57</f>
        <v>551388.741947147</v>
      </c>
      <c r="M58" s="57">
        <f>M48-M57</f>
        <v>575417.179471675</v>
      </c>
      <c r="N58" s="57">
        <f>N48-N57</f>
        <v>597861.58388554</v>
      </c>
      <c r="O58" s="57">
        <f>O48-O57</f>
        <v>618852.673998485</v>
      </c>
      <c r="P58" s="57">
        <f>P48-P57</f>
        <v>638509.044272896</v>
      </c>
      <c r="Q58" s="57">
        <f>Q48-Q57</f>
        <v>656938.406030894</v>
      </c>
      <c r="R58" s="57">
        <f>R48-R57</f>
        <v>594317.263553458</v>
      </c>
      <c r="S58" s="57">
        <f>S48-S57</f>
        <v>836777.204262665</v>
      </c>
      <c r="T58" s="57">
        <f>T48-T57</f>
        <v>861319.089067771</v>
      </c>
      <c r="U58" s="57">
        <f>U48-U57</f>
        <v>884247.017187187</v>
      </c>
      <c r="V58" s="57">
        <f>V48-V57</f>
        <v>905692.84581374</v>
      </c>
      <c r="W58" s="57">
        <f>W48-W57</f>
        <v>1090461.06833369</v>
      </c>
      <c r="X58" s="57">
        <f>X48-X57</f>
        <v>1109075.7954401</v>
      </c>
      <c r="Y58" s="57">
        <f>Y48-Y57</f>
        <v>1126536.10186528</v>
      </c>
      <c r="Z58" s="57">
        <f>Z48-Z57</f>
        <v>1142932.25405668</v>
      </c>
      <c r="AA58" s="57">
        <f>AA48-AA57</f>
        <v>1158346.58233012</v>
      </c>
      <c r="AB58" s="57">
        <f>AB48-AB57</f>
        <v>1172854.25945505</v>
      </c>
      <c r="AC58" s="57">
        <f>AC48-AC57</f>
        <v>1186523.99623463</v>
      </c>
      <c r="AD58" s="57">
        <f>AD48-AD57</f>
        <v>1199418.66341574</v>
      </c>
      <c r="AE58" s="57">
        <f>AE48-AE57</f>
        <v>1398213.26858</v>
      </c>
      <c r="AF58" s="57">
        <f>AF48-AF57</f>
        <v>1419705.99414271</v>
      </c>
      <c r="AG58" s="57">
        <f>AG48-AG57</f>
        <v>1439803.74596455</v>
      </c>
      <c r="AH58" s="57">
        <f>AH48-AH57</f>
        <v>1458619.03783084</v>
      </c>
      <c r="AI58" s="57">
        <f>AI48-AI57</f>
        <v>1616236.21235645</v>
      </c>
      <c r="AJ58" s="57">
        <f>AJ48-AJ57</f>
        <v>1632601.35594728</v>
      </c>
      <c r="AK58" s="57">
        <f>AK48-AK57</f>
        <v>1647964.327321</v>
      </c>
      <c r="AL58" s="57">
        <f>AL48-AL57</f>
        <v>1662402.53724882</v>
      </c>
      <c r="AM58" s="57">
        <f>AM48-AM57</f>
        <v>1675986.67820314</v>
      </c>
      <c r="AN58" s="57">
        <f>AN48-AN57</f>
        <v>1688781.37629368</v>
      </c>
      <c r="AO58" s="57">
        <f>AO48-AO57</f>
        <v>1700845.77422707</v>
      </c>
      <c r="AP58" s="57">
        <f>AP48-AP57</f>
        <v>1712234.05301134</v>
      </c>
    </row>
    <row r="61">
      <c r="A61" s="11" t="inlineStr">
        <is>
          <t>Performance marketing</t>
        </is>
      </c>
      <c r="B61" s="14" t="inlineStr">
        <is>
          <t>AED</t>
        </is>
      </c>
      <c r="C61" s="56">
        <f>SUM(G61:R61)</f>
        <v>1800000</v>
      </c>
      <c r="D61" s="56">
        <f>SUM(S61:AD61)</f>
        <v>2400000</v>
      </c>
      <c r="E61" s="56">
        <f>SUM(AE61:AP61)</f>
        <v>3000000</v>
      </c>
      <c r="G61" s="12">
        <f>G9</f>
        <v>150000</v>
      </c>
      <c r="H61" s="12">
        <f>H9</f>
        <v>150000</v>
      </c>
      <c r="I61" s="12">
        <f>I9</f>
        <v>150000</v>
      </c>
      <c r="J61" s="12">
        <f>J9</f>
        <v>150000</v>
      </c>
      <c r="K61" s="12">
        <f>K9</f>
        <v>150000</v>
      </c>
      <c r="L61" s="12">
        <f>L9</f>
        <v>150000</v>
      </c>
      <c r="M61" s="12">
        <f>M9</f>
        <v>150000</v>
      </c>
      <c r="N61" s="12">
        <f>N9</f>
        <v>150000</v>
      </c>
      <c r="O61" s="12">
        <f>O9</f>
        <v>150000</v>
      </c>
      <c r="P61" s="12">
        <f>P9</f>
        <v>150000</v>
      </c>
      <c r="Q61" s="12">
        <f>Q9</f>
        <v>150000</v>
      </c>
      <c r="R61" s="12">
        <f>R9</f>
        <v>150000</v>
      </c>
      <c r="S61" s="12">
        <f>S9</f>
        <v>200000</v>
      </c>
      <c r="T61" s="12">
        <f>T9</f>
        <v>200000</v>
      </c>
      <c r="U61" s="12">
        <f>U9</f>
        <v>200000</v>
      </c>
      <c r="V61" s="12">
        <f>V9</f>
        <v>200000</v>
      </c>
      <c r="W61" s="12">
        <f>W9</f>
        <v>200000</v>
      </c>
      <c r="X61" s="12">
        <f>X9</f>
        <v>200000</v>
      </c>
      <c r="Y61" s="12">
        <f>Y9</f>
        <v>200000</v>
      </c>
      <c r="Z61" s="12">
        <f>Z9</f>
        <v>200000</v>
      </c>
      <c r="AA61" s="12">
        <f>AA9</f>
        <v>200000</v>
      </c>
      <c r="AB61" s="12">
        <f>AB9</f>
        <v>200000</v>
      </c>
      <c r="AC61" s="12">
        <f>AC9</f>
        <v>200000</v>
      </c>
      <c r="AD61" s="12">
        <f>AD9</f>
        <v>200000</v>
      </c>
      <c r="AE61" s="12">
        <f>AE9</f>
        <v>250000</v>
      </c>
      <c r="AF61" s="12">
        <f>AF9</f>
        <v>250000</v>
      </c>
      <c r="AG61" s="12">
        <f>AG9</f>
        <v>250000</v>
      </c>
      <c r="AH61" s="12">
        <f>AH9</f>
        <v>250000</v>
      </c>
      <c r="AI61" s="12">
        <f>AI9</f>
        <v>250000</v>
      </c>
      <c r="AJ61" s="12">
        <f>AJ9</f>
        <v>250000</v>
      </c>
      <c r="AK61" s="12">
        <f>AK9</f>
        <v>250000</v>
      </c>
      <c r="AL61" s="12">
        <f>AL9</f>
        <v>250000</v>
      </c>
      <c r="AM61" s="12">
        <f>AM9</f>
        <v>250000</v>
      </c>
      <c r="AN61" s="12">
        <f>AN9</f>
        <v>250000</v>
      </c>
      <c r="AO61" s="12">
        <f>AO9</f>
        <v>250000</v>
      </c>
      <c r="AP61" s="12">
        <f>AP9</f>
        <v>250000</v>
      </c>
    </row>
    <row r="62">
      <c r="A62" s="11" t="inlineStr">
        <is>
          <t>Helios AI agency</t>
        </is>
      </c>
      <c r="B62" s="14" t="inlineStr">
        <is>
          <t>AED</t>
        </is>
      </c>
      <c r="C62" s="56">
        <f>SUM(G62:R62)</f>
        <v>480000</v>
      </c>
      <c r="D62" s="56">
        <f>SUM(S62:AD62)</f>
        <v>480000</v>
      </c>
      <c r="E62" s="56">
        <f>SUM(AE62:AP62)</f>
        <v>480000</v>
      </c>
      <c r="G62" s="12">
        <f>Assumptions!$C$74</f>
        <v>40000</v>
      </c>
      <c r="H62" s="12">
        <f>Assumptions!$C$74</f>
        <v>40000</v>
      </c>
      <c r="I62" s="12">
        <f>Assumptions!$C$74</f>
        <v>40000</v>
      </c>
      <c r="J62" s="12">
        <f>Assumptions!$C$74</f>
        <v>40000</v>
      </c>
      <c r="K62" s="12">
        <f>Assumptions!$C$74</f>
        <v>40000</v>
      </c>
      <c r="L62" s="12">
        <f>Assumptions!$C$74</f>
        <v>40000</v>
      </c>
      <c r="M62" s="12">
        <f>Assumptions!$C$74</f>
        <v>40000</v>
      </c>
      <c r="N62" s="12">
        <f>Assumptions!$C$74</f>
        <v>40000</v>
      </c>
      <c r="O62" s="12">
        <f>Assumptions!$C$74</f>
        <v>40000</v>
      </c>
      <c r="P62" s="12">
        <f>Assumptions!$C$74</f>
        <v>40000</v>
      </c>
      <c r="Q62" s="12">
        <f>Assumptions!$C$74</f>
        <v>40000</v>
      </c>
      <c r="R62" s="12">
        <f>Assumptions!$C$74</f>
        <v>40000</v>
      </c>
      <c r="S62" s="12">
        <f>Assumptions!$C$74</f>
        <v>40000</v>
      </c>
      <c r="T62" s="12">
        <f>Assumptions!$C$74</f>
        <v>40000</v>
      </c>
      <c r="U62" s="12">
        <f>Assumptions!$C$74</f>
        <v>40000</v>
      </c>
      <c r="V62" s="12">
        <f>Assumptions!$C$74</f>
        <v>40000</v>
      </c>
      <c r="W62" s="12">
        <f>Assumptions!$C$74</f>
        <v>40000</v>
      </c>
      <c r="X62" s="12">
        <f>Assumptions!$C$74</f>
        <v>40000</v>
      </c>
      <c r="Y62" s="12">
        <f>Assumptions!$C$74</f>
        <v>40000</v>
      </c>
      <c r="Z62" s="12">
        <f>Assumptions!$C$74</f>
        <v>40000</v>
      </c>
      <c r="AA62" s="12">
        <f>Assumptions!$C$74</f>
        <v>40000</v>
      </c>
      <c r="AB62" s="12">
        <f>Assumptions!$C$74</f>
        <v>40000</v>
      </c>
      <c r="AC62" s="12">
        <f>Assumptions!$C$74</f>
        <v>40000</v>
      </c>
      <c r="AD62" s="12">
        <f>Assumptions!$C$74</f>
        <v>40000</v>
      </c>
      <c r="AE62" s="12">
        <f>Assumptions!$C$74</f>
        <v>40000</v>
      </c>
      <c r="AF62" s="12">
        <f>Assumptions!$C$74</f>
        <v>40000</v>
      </c>
      <c r="AG62" s="12">
        <f>Assumptions!$C$74</f>
        <v>40000</v>
      </c>
      <c r="AH62" s="12">
        <f>Assumptions!$C$74</f>
        <v>40000</v>
      </c>
      <c r="AI62" s="12">
        <f>Assumptions!$C$74</f>
        <v>40000</v>
      </c>
      <c r="AJ62" s="12">
        <f>Assumptions!$C$74</f>
        <v>40000</v>
      </c>
      <c r="AK62" s="12">
        <f>Assumptions!$C$74</f>
        <v>40000</v>
      </c>
      <c r="AL62" s="12">
        <f>Assumptions!$C$74</f>
        <v>40000</v>
      </c>
      <c r="AM62" s="12">
        <f>Assumptions!$C$74</f>
        <v>40000</v>
      </c>
      <c r="AN62" s="12">
        <f>Assumptions!$C$74</f>
        <v>40000</v>
      </c>
      <c r="AO62" s="12">
        <f>Assumptions!$C$74</f>
        <v>40000</v>
      </c>
      <c r="AP62" s="12">
        <f>Assumptions!$C$74</f>
        <v>40000</v>
      </c>
    </row>
    <row r="63">
      <c r="A63" s="11" t="inlineStr">
        <is>
          <t>Public relations</t>
        </is>
      </c>
      <c r="B63" s="14" t="inlineStr">
        <is>
          <t>AED</t>
        </is>
      </c>
      <c r="C63" s="56">
        <f>SUM(G63:R63)</f>
        <v>360000</v>
      </c>
      <c r="D63" s="56">
        <f>SUM(S63:AD63)</f>
        <v>240000</v>
      </c>
      <c r="E63" s="56">
        <f>SUM(AE63:AP63)</f>
        <v>240000</v>
      </c>
      <c r="G63" s="12">
        <f>IF(G5&lt;=Assumptions!$C$76,Assumptions!$C$75,Assumptions!$C$77)</f>
        <v>40000</v>
      </c>
      <c r="H63" s="12">
        <f>IF(H5&lt;=Assumptions!$C$76,Assumptions!$C$75,Assumptions!$C$77)</f>
        <v>40000</v>
      </c>
      <c r="I63" s="12">
        <f>IF(I5&lt;=Assumptions!$C$76,Assumptions!$C$75,Assumptions!$C$77)</f>
        <v>40000</v>
      </c>
      <c r="J63" s="12">
        <f>IF(J5&lt;=Assumptions!$C$76,Assumptions!$C$75,Assumptions!$C$77)</f>
        <v>40000</v>
      </c>
      <c r="K63" s="12">
        <f>IF(K5&lt;=Assumptions!$C$76,Assumptions!$C$75,Assumptions!$C$77)</f>
        <v>40000</v>
      </c>
      <c r="L63" s="12">
        <f>IF(L5&lt;=Assumptions!$C$76,Assumptions!$C$75,Assumptions!$C$77)</f>
        <v>40000</v>
      </c>
      <c r="M63" s="12">
        <f>IF(M5&lt;=Assumptions!$C$76,Assumptions!$C$75,Assumptions!$C$77)</f>
        <v>20000</v>
      </c>
      <c r="N63" s="12">
        <f>IF(N5&lt;=Assumptions!$C$76,Assumptions!$C$75,Assumptions!$C$77)</f>
        <v>20000</v>
      </c>
      <c r="O63" s="12">
        <f>IF(O5&lt;=Assumptions!$C$76,Assumptions!$C$75,Assumptions!$C$77)</f>
        <v>20000</v>
      </c>
      <c r="P63" s="12">
        <f>IF(P5&lt;=Assumptions!$C$76,Assumptions!$C$75,Assumptions!$C$77)</f>
        <v>20000</v>
      </c>
      <c r="Q63" s="12">
        <f>IF(Q5&lt;=Assumptions!$C$76,Assumptions!$C$75,Assumptions!$C$77)</f>
        <v>20000</v>
      </c>
      <c r="R63" s="12">
        <f>IF(R5&lt;=Assumptions!$C$76,Assumptions!$C$75,Assumptions!$C$77)</f>
        <v>20000</v>
      </c>
      <c r="S63" s="12">
        <f>IF(S5&lt;=Assumptions!$C$76,Assumptions!$C$75,Assumptions!$C$77)</f>
        <v>20000</v>
      </c>
      <c r="T63" s="12">
        <f>IF(T5&lt;=Assumptions!$C$76,Assumptions!$C$75,Assumptions!$C$77)</f>
        <v>20000</v>
      </c>
      <c r="U63" s="12">
        <f>IF(U5&lt;=Assumptions!$C$76,Assumptions!$C$75,Assumptions!$C$77)</f>
        <v>20000</v>
      </c>
      <c r="V63" s="12">
        <f>IF(V5&lt;=Assumptions!$C$76,Assumptions!$C$75,Assumptions!$C$77)</f>
        <v>20000</v>
      </c>
      <c r="W63" s="12">
        <f>IF(W5&lt;=Assumptions!$C$76,Assumptions!$C$75,Assumptions!$C$77)</f>
        <v>20000</v>
      </c>
      <c r="X63" s="12">
        <f>IF(X5&lt;=Assumptions!$C$76,Assumptions!$C$75,Assumptions!$C$77)</f>
        <v>20000</v>
      </c>
      <c r="Y63" s="12">
        <f>IF(Y5&lt;=Assumptions!$C$76,Assumptions!$C$75,Assumptions!$C$77)</f>
        <v>20000</v>
      </c>
      <c r="Z63" s="12">
        <f>IF(Z5&lt;=Assumptions!$C$76,Assumptions!$C$75,Assumptions!$C$77)</f>
        <v>20000</v>
      </c>
      <c r="AA63" s="12">
        <f>IF(AA5&lt;=Assumptions!$C$76,Assumptions!$C$75,Assumptions!$C$77)</f>
        <v>20000</v>
      </c>
      <c r="AB63" s="12">
        <f>IF(AB5&lt;=Assumptions!$C$76,Assumptions!$C$75,Assumptions!$C$77)</f>
        <v>20000</v>
      </c>
      <c r="AC63" s="12">
        <f>IF(AC5&lt;=Assumptions!$C$76,Assumptions!$C$75,Assumptions!$C$77)</f>
        <v>20000</v>
      </c>
      <c r="AD63" s="12">
        <f>IF(AD5&lt;=Assumptions!$C$76,Assumptions!$C$75,Assumptions!$C$77)</f>
        <v>20000</v>
      </c>
      <c r="AE63" s="12">
        <f>IF(AE5&lt;=Assumptions!$C$76,Assumptions!$C$75,Assumptions!$C$77)</f>
        <v>20000</v>
      </c>
      <c r="AF63" s="12">
        <f>IF(AF5&lt;=Assumptions!$C$76,Assumptions!$C$75,Assumptions!$C$77)</f>
        <v>20000</v>
      </c>
      <c r="AG63" s="12">
        <f>IF(AG5&lt;=Assumptions!$C$76,Assumptions!$C$75,Assumptions!$C$77)</f>
        <v>20000</v>
      </c>
      <c r="AH63" s="12">
        <f>IF(AH5&lt;=Assumptions!$C$76,Assumptions!$C$75,Assumptions!$C$77)</f>
        <v>20000</v>
      </c>
      <c r="AI63" s="12">
        <f>IF(AI5&lt;=Assumptions!$C$76,Assumptions!$C$75,Assumptions!$C$77)</f>
        <v>20000</v>
      </c>
      <c r="AJ63" s="12">
        <f>IF(AJ5&lt;=Assumptions!$C$76,Assumptions!$C$75,Assumptions!$C$77)</f>
        <v>20000</v>
      </c>
      <c r="AK63" s="12">
        <f>IF(AK5&lt;=Assumptions!$C$76,Assumptions!$C$75,Assumptions!$C$77)</f>
        <v>20000</v>
      </c>
      <c r="AL63" s="12">
        <f>IF(AL5&lt;=Assumptions!$C$76,Assumptions!$C$75,Assumptions!$C$77)</f>
        <v>20000</v>
      </c>
      <c r="AM63" s="12">
        <f>IF(AM5&lt;=Assumptions!$C$76,Assumptions!$C$75,Assumptions!$C$77)</f>
        <v>20000</v>
      </c>
      <c r="AN63" s="12">
        <f>IF(AN5&lt;=Assumptions!$C$76,Assumptions!$C$75,Assumptions!$C$77)</f>
        <v>20000</v>
      </c>
      <c r="AO63" s="12">
        <f>IF(AO5&lt;=Assumptions!$C$76,Assumptions!$C$75,Assumptions!$C$77)</f>
        <v>20000</v>
      </c>
      <c r="AP63" s="12">
        <f>IF(AP5&lt;=Assumptions!$C$76,Assumptions!$C$75,Assumptions!$C$77)</f>
        <v>20000</v>
      </c>
    </row>
    <row r="64">
      <c r="A64" s="11" t="inlineStr">
        <is>
          <t>Creators and partnerships</t>
        </is>
      </c>
      <c r="B64" s="14" t="inlineStr">
        <is>
          <t>AED</t>
        </is>
      </c>
      <c r="C64" s="56">
        <f>SUM(G64:R64)</f>
        <v>240000</v>
      </c>
      <c r="D64" s="56">
        <f>SUM(S64:AD64)</f>
        <v>240000</v>
      </c>
      <c r="E64" s="56">
        <f>SUM(AE64:AP64)</f>
        <v>240000</v>
      </c>
      <c r="G64" s="12">
        <f>Assumptions!$C$78</f>
        <v>20000</v>
      </c>
      <c r="H64" s="12">
        <f>Assumptions!$C$78</f>
        <v>20000</v>
      </c>
      <c r="I64" s="12">
        <f>Assumptions!$C$78</f>
        <v>20000</v>
      </c>
      <c r="J64" s="12">
        <f>Assumptions!$C$78</f>
        <v>20000</v>
      </c>
      <c r="K64" s="12">
        <f>Assumptions!$C$78</f>
        <v>20000</v>
      </c>
      <c r="L64" s="12">
        <f>Assumptions!$C$78</f>
        <v>20000</v>
      </c>
      <c r="M64" s="12">
        <f>Assumptions!$C$78</f>
        <v>20000</v>
      </c>
      <c r="N64" s="12">
        <f>Assumptions!$C$78</f>
        <v>20000</v>
      </c>
      <c r="O64" s="12">
        <f>Assumptions!$C$78</f>
        <v>20000</v>
      </c>
      <c r="P64" s="12">
        <f>Assumptions!$C$78</f>
        <v>20000</v>
      </c>
      <c r="Q64" s="12">
        <f>Assumptions!$C$78</f>
        <v>20000</v>
      </c>
      <c r="R64" s="12">
        <f>Assumptions!$C$78</f>
        <v>20000</v>
      </c>
      <c r="S64" s="12">
        <f>Assumptions!$C$78</f>
        <v>20000</v>
      </c>
      <c r="T64" s="12">
        <f>Assumptions!$C$78</f>
        <v>20000</v>
      </c>
      <c r="U64" s="12">
        <f>Assumptions!$C$78</f>
        <v>20000</v>
      </c>
      <c r="V64" s="12">
        <f>Assumptions!$C$78</f>
        <v>20000</v>
      </c>
      <c r="W64" s="12">
        <f>Assumptions!$C$78</f>
        <v>20000</v>
      </c>
      <c r="X64" s="12">
        <f>Assumptions!$C$78</f>
        <v>20000</v>
      </c>
      <c r="Y64" s="12">
        <f>Assumptions!$C$78</f>
        <v>20000</v>
      </c>
      <c r="Z64" s="12">
        <f>Assumptions!$C$78</f>
        <v>20000</v>
      </c>
      <c r="AA64" s="12">
        <f>Assumptions!$C$78</f>
        <v>20000</v>
      </c>
      <c r="AB64" s="12">
        <f>Assumptions!$C$78</f>
        <v>20000</v>
      </c>
      <c r="AC64" s="12">
        <f>Assumptions!$C$78</f>
        <v>20000</v>
      </c>
      <c r="AD64" s="12">
        <f>Assumptions!$C$78</f>
        <v>20000</v>
      </c>
      <c r="AE64" s="12">
        <f>Assumptions!$C$78</f>
        <v>20000</v>
      </c>
      <c r="AF64" s="12">
        <f>Assumptions!$C$78</f>
        <v>20000</v>
      </c>
      <c r="AG64" s="12">
        <f>Assumptions!$C$78</f>
        <v>20000</v>
      </c>
      <c r="AH64" s="12">
        <f>Assumptions!$C$78</f>
        <v>20000</v>
      </c>
      <c r="AI64" s="12">
        <f>Assumptions!$C$78</f>
        <v>20000</v>
      </c>
      <c r="AJ64" s="12">
        <f>Assumptions!$C$78</f>
        <v>20000</v>
      </c>
      <c r="AK64" s="12">
        <f>Assumptions!$C$78</f>
        <v>20000</v>
      </c>
      <c r="AL64" s="12">
        <f>Assumptions!$C$78</f>
        <v>20000</v>
      </c>
      <c r="AM64" s="12">
        <f>Assumptions!$C$78</f>
        <v>20000</v>
      </c>
      <c r="AN64" s="12">
        <f>Assumptions!$C$78</f>
        <v>20000</v>
      </c>
      <c r="AO64" s="12">
        <f>Assumptions!$C$78</f>
        <v>20000</v>
      </c>
      <c r="AP64" s="12">
        <f>Assumptions!$C$78</f>
        <v>20000</v>
      </c>
    </row>
    <row r="65">
      <c r="A65" s="38" t="inlineStr">
        <is>
          <t>Marketing</t>
        </is>
      </c>
      <c r="B65" s="58" t="inlineStr">
        <is>
          <t>AED</t>
        </is>
      </c>
      <c r="C65" s="59">
        <f>SUM(G65:R65)</f>
        <v>2880000</v>
      </c>
      <c r="D65" s="59">
        <f>SUM(S65:AD65)</f>
        <v>3360000</v>
      </c>
      <c r="E65" s="59">
        <f>SUM(AE65:AP65)</f>
        <v>3960000</v>
      </c>
      <c r="F65" s="40" t="n"/>
      <c r="G65" s="51">
        <f>SUM(G61:G64)</f>
        <v>250000</v>
      </c>
      <c r="H65" s="51">
        <f>SUM(H61:H64)</f>
        <v>250000</v>
      </c>
      <c r="I65" s="51">
        <f>SUM(I61:I64)</f>
        <v>250000</v>
      </c>
      <c r="J65" s="51">
        <f>SUM(J61:J64)</f>
        <v>250000</v>
      </c>
      <c r="K65" s="51">
        <f>SUM(K61:K64)</f>
        <v>250000</v>
      </c>
      <c r="L65" s="51">
        <f>SUM(L61:L64)</f>
        <v>250000</v>
      </c>
      <c r="M65" s="51">
        <f>SUM(M61:M64)</f>
        <v>230000</v>
      </c>
      <c r="N65" s="51">
        <f>SUM(N61:N64)</f>
        <v>230000</v>
      </c>
      <c r="O65" s="51">
        <f>SUM(O61:O64)</f>
        <v>230000</v>
      </c>
      <c r="P65" s="51">
        <f>SUM(P61:P64)</f>
        <v>230000</v>
      </c>
      <c r="Q65" s="51">
        <f>SUM(Q61:Q64)</f>
        <v>230000</v>
      </c>
      <c r="R65" s="51">
        <f>SUM(R61:R64)</f>
        <v>230000</v>
      </c>
      <c r="S65" s="51">
        <f>SUM(S61:S64)</f>
        <v>280000</v>
      </c>
      <c r="T65" s="51">
        <f>SUM(T61:T64)</f>
        <v>280000</v>
      </c>
      <c r="U65" s="51">
        <f>SUM(U61:U64)</f>
        <v>280000</v>
      </c>
      <c r="V65" s="51">
        <f>SUM(V61:V64)</f>
        <v>280000</v>
      </c>
      <c r="W65" s="51">
        <f>SUM(W61:W64)</f>
        <v>280000</v>
      </c>
      <c r="X65" s="51">
        <f>SUM(X61:X64)</f>
        <v>280000</v>
      </c>
      <c r="Y65" s="51">
        <f>SUM(Y61:Y64)</f>
        <v>280000</v>
      </c>
      <c r="Z65" s="51">
        <f>SUM(Z61:Z64)</f>
        <v>280000</v>
      </c>
      <c r="AA65" s="51">
        <f>SUM(AA61:AA64)</f>
        <v>280000</v>
      </c>
      <c r="AB65" s="51">
        <f>SUM(AB61:AB64)</f>
        <v>280000</v>
      </c>
      <c r="AC65" s="51">
        <f>SUM(AC61:AC64)</f>
        <v>280000</v>
      </c>
      <c r="AD65" s="51">
        <f>SUM(AD61:AD64)</f>
        <v>280000</v>
      </c>
      <c r="AE65" s="51">
        <f>SUM(AE61:AE64)</f>
        <v>330000</v>
      </c>
      <c r="AF65" s="51">
        <f>SUM(AF61:AF64)</f>
        <v>330000</v>
      </c>
      <c r="AG65" s="51">
        <f>SUM(AG61:AG64)</f>
        <v>330000</v>
      </c>
      <c r="AH65" s="51">
        <f>SUM(AH61:AH64)</f>
        <v>330000</v>
      </c>
      <c r="AI65" s="51">
        <f>SUM(AI61:AI64)</f>
        <v>330000</v>
      </c>
      <c r="AJ65" s="51">
        <f>SUM(AJ61:AJ64)</f>
        <v>330000</v>
      </c>
      <c r="AK65" s="51">
        <f>SUM(AK61:AK64)</f>
        <v>330000</v>
      </c>
      <c r="AL65" s="51">
        <f>SUM(AL61:AL64)</f>
        <v>330000</v>
      </c>
      <c r="AM65" s="51">
        <f>SUM(AM61:AM64)</f>
        <v>330000</v>
      </c>
      <c r="AN65" s="51">
        <f>SUM(AN61:AN64)</f>
        <v>330000</v>
      </c>
      <c r="AO65" s="51">
        <f>SUM(AO61:AO64)</f>
        <v>330000</v>
      </c>
      <c r="AP65" s="51">
        <f>SUM(AP61:AP64)</f>
        <v>330000</v>
      </c>
    </row>
    <row r="66">
      <c r="A66" s="11" t="inlineStr">
        <is>
          <t>Desk seats staffed (0 = stage 1, on-call desk)</t>
        </is>
      </c>
      <c r="B66" s="14" t="inlineStr">
        <is>
          <t>seats</t>
        </is>
      </c>
      <c r="C66" s="56">
        <f>R66</f>
        <v>1</v>
      </c>
      <c r="D66" s="56">
        <f>AD66</f>
        <v>1</v>
      </c>
      <c r="E66" s="56">
        <f>AP66</f>
        <v>1</v>
      </c>
      <c r="G66" s="12">
        <f>IF(G27&lt;Assumptions!$C$69,0,1+INT((G27-Assumptions!$C$69)/Assumptions!$C$71))</f>
        <v>0</v>
      </c>
      <c r="H66" s="12">
        <f>IF(H27&lt;Assumptions!$C$69,0,1+INT((H27-Assumptions!$C$69)/Assumptions!$C$71))</f>
        <v>0</v>
      </c>
      <c r="I66" s="12">
        <f>IF(I27&lt;Assumptions!$C$69,0,1+INT((I27-Assumptions!$C$69)/Assumptions!$C$71))</f>
        <v>0</v>
      </c>
      <c r="J66" s="12">
        <f>IF(J27&lt;Assumptions!$C$69,0,1+INT((J27-Assumptions!$C$69)/Assumptions!$C$71))</f>
        <v>0</v>
      </c>
      <c r="K66" s="12">
        <f>IF(K27&lt;Assumptions!$C$69,0,1+INT((K27-Assumptions!$C$69)/Assumptions!$C$71))</f>
        <v>0</v>
      </c>
      <c r="L66" s="12">
        <f>IF(L27&lt;Assumptions!$C$69,0,1+INT((L27-Assumptions!$C$69)/Assumptions!$C$71))</f>
        <v>0</v>
      </c>
      <c r="M66" s="12">
        <f>IF(M27&lt;Assumptions!$C$69,0,1+INT((M27-Assumptions!$C$69)/Assumptions!$C$71))</f>
        <v>0</v>
      </c>
      <c r="N66" s="12">
        <f>IF(N27&lt;Assumptions!$C$69,0,1+INT((N27-Assumptions!$C$69)/Assumptions!$C$71))</f>
        <v>0</v>
      </c>
      <c r="O66" s="12">
        <f>IF(O27&lt;Assumptions!$C$69,0,1+INT((O27-Assumptions!$C$69)/Assumptions!$C$71))</f>
        <v>0</v>
      </c>
      <c r="P66" s="12">
        <f>IF(P27&lt;Assumptions!$C$69,0,1+INT((P27-Assumptions!$C$69)/Assumptions!$C$71))</f>
        <v>0</v>
      </c>
      <c r="Q66" s="12">
        <f>IF(Q27&lt;Assumptions!$C$69,0,1+INT((Q27-Assumptions!$C$69)/Assumptions!$C$71))</f>
        <v>1</v>
      </c>
      <c r="R66" s="12">
        <f>IF(R27&lt;Assumptions!$C$69,0,1+INT((R27-Assumptions!$C$69)/Assumptions!$C$71))</f>
        <v>1</v>
      </c>
      <c r="S66" s="12">
        <f>IF(S27&lt;Assumptions!$C$69,0,1+INT((S27-Assumptions!$C$69)/Assumptions!$C$71))</f>
        <v>1</v>
      </c>
      <c r="T66" s="12">
        <f>IF(T27&lt;Assumptions!$C$69,0,1+INT((T27-Assumptions!$C$69)/Assumptions!$C$71))</f>
        <v>1</v>
      </c>
      <c r="U66" s="12">
        <f>IF(U27&lt;Assumptions!$C$69,0,1+INT((U27-Assumptions!$C$69)/Assumptions!$C$71))</f>
        <v>1</v>
      </c>
      <c r="V66" s="12">
        <f>IF(V27&lt;Assumptions!$C$69,0,1+INT((V27-Assumptions!$C$69)/Assumptions!$C$71))</f>
        <v>1</v>
      </c>
      <c r="W66" s="12">
        <f>IF(W27&lt;Assumptions!$C$69,0,1+INT((W27-Assumptions!$C$69)/Assumptions!$C$71))</f>
        <v>1</v>
      </c>
      <c r="X66" s="12">
        <f>IF(X27&lt;Assumptions!$C$69,0,1+INT((X27-Assumptions!$C$69)/Assumptions!$C$71))</f>
        <v>1</v>
      </c>
      <c r="Y66" s="12">
        <f>IF(Y27&lt;Assumptions!$C$69,0,1+INT((Y27-Assumptions!$C$69)/Assumptions!$C$71))</f>
        <v>1</v>
      </c>
      <c r="Z66" s="12">
        <f>IF(Z27&lt;Assumptions!$C$69,0,1+INT((Z27-Assumptions!$C$69)/Assumptions!$C$71))</f>
        <v>1</v>
      </c>
      <c r="AA66" s="12">
        <f>IF(AA27&lt;Assumptions!$C$69,0,1+INT((AA27-Assumptions!$C$69)/Assumptions!$C$71))</f>
        <v>1</v>
      </c>
      <c r="AB66" s="12">
        <f>IF(AB27&lt;Assumptions!$C$69,0,1+INT((AB27-Assumptions!$C$69)/Assumptions!$C$71))</f>
        <v>1</v>
      </c>
      <c r="AC66" s="12">
        <f>IF(AC27&lt;Assumptions!$C$69,0,1+INT((AC27-Assumptions!$C$69)/Assumptions!$C$71))</f>
        <v>1</v>
      </c>
      <c r="AD66" s="12">
        <f>IF(AD27&lt;Assumptions!$C$69,0,1+INT((AD27-Assumptions!$C$69)/Assumptions!$C$71))</f>
        <v>1</v>
      </c>
      <c r="AE66" s="12">
        <f>IF(AE27&lt;Assumptions!$C$69,0,1+INT((AE27-Assumptions!$C$69)/Assumptions!$C$71))</f>
        <v>1</v>
      </c>
      <c r="AF66" s="12">
        <f>IF(AF27&lt;Assumptions!$C$69,0,1+INT((AF27-Assumptions!$C$69)/Assumptions!$C$71))</f>
        <v>1</v>
      </c>
      <c r="AG66" s="12">
        <f>IF(AG27&lt;Assumptions!$C$69,0,1+INT((AG27-Assumptions!$C$69)/Assumptions!$C$71))</f>
        <v>1</v>
      </c>
      <c r="AH66" s="12">
        <f>IF(AH27&lt;Assumptions!$C$69,0,1+INT((AH27-Assumptions!$C$69)/Assumptions!$C$71))</f>
        <v>1</v>
      </c>
      <c r="AI66" s="12">
        <f>IF(AI27&lt;Assumptions!$C$69,0,1+INT((AI27-Assumptions!$C$69)/Assumptions!$C$71))</f>
        <v>1</v>
      </c>
      <c r="AJ66" s="12">
        <f>IF(AJ27&lt;Assumptions!$C$69,0,1+INT((AJ27-Assumptions!$C$69)/Assumptions!$C$71))</f>
        <v>1</v>
      </c>
      <c r="AK66" s="12">
        <f>IF(AK27&lt;Assumptions!$C$69,0,1+INT((AK27-Assumptions!$C$69)/Assumptions!$C$71))</f>
        <v>1</v>
      </c>
      <c r="AL66" s="12">
        <f>IF(AL27&lt;Assumptions!$C$69,0,1+INT((AL27-Assumptions!$C$69)/Assumptions!$C$71))</f>
        <v>1</v>
      </c>
      <c r="AM66" s="12">
        <f>IF(AM27&lt;Assumptions!$C$69,0,1+INT((AM27-Assumptions!$C$69)/Assumptions!$C$71))</f>
        <v>1</v>
      </c>
      <c r="AN66" s="12">
        <f>IF(AN27&lt;Assumptions!$C$69,0,1+INT((AN27-Assumptions!$C$69)/Assumptions!$C$71))</f>
        <v>1</v>
      </c>
      <c r="AO66" s="12">
        <f>IF(AO27&lt;Assumptions!$C$69,0,1+INT((AO27-Assumptions!$C$69)/Assumptions!$C$71))</f>
        <v>1</v>
      </c>
      <c r="AP66" s="12">
        <f>IF(AP27&lt;Assumptions!$C$69,0,1+INT((AP27-Assumptions!$C$69)/Assumptions!$C$71))</f>
        <v>1</v>
      </c>
    </row>
    <row r="67">
      <c r="A67" s="38" t="inlineStr">
        <is>
          <t>Operations: 24/7 desk</t>
        </is>
      </c>
      <c r="B67" s="58" t="inlineStr">
        <is>
          <t>AED</t>
        </is>
      </c>
      <c r="C67" s="59">
        <f>SUM(G67:R67)</f>
        <v>210000</v>
      </c>
      <c r="D67" s="59">
        <f>SUM(S67:AD67)</f>
        <v>360000</v>
      </c>
      <c r="E67" s="59">
        <f>SUM(AE67:AP67)</f>
        <v>360000</v>
      </c>
      <c r="F67" s="40" t="n"/>
      <c r="G67" s="51">
        <f>IF(G66=0,Assumptions!$C$68,G66*Assumptions!$C$70)</f>
        <v>15000</v>
      </c>
      <c r="H67" s="51">
        <f>IF(H66=0,Assumptions!$C$68,H66*Assumptions!$C$70)</f>
        <v>15000</v>
      </c>
      <c r="I67" s="51">
        <f>IF(I66=0,Assumptions!$C$68,I66*Assumptions!$C$70)</f>
        <v>15000</v>
      </c>
      <c r="J67" s="51">
        <f>IF(J66=0,Assumptions!$C$68,J66*Assumptions!$C$70)</f>
        <v>15000</v>
      </c>
      <c r="K67" s="51">
        <f>IF(K66=0,Assumptions!$C$68,K66*Assumptions!$C$70)</f>
        <v>15000</v>
      </c>
      <c r="L67" s="51">
        <f>IF(L66=0,Assumptions!$C$68,L66*Assumptions!$C$70)</f>
        <v>15000</v>
      </c>
      <c r="M67" s="51">
        <f>IF(M66=0,Assumptions!$C$68,M66*Assumptions!$C$70)</f>
        <v>15000</v>
      </c>
      <c r="N67" s="51">
        <f>IF(N66=0,Assumptions!$C$68,N66*Assumptions!$C$70)</f>
        <v>15000</v>
      </c>
      <c r="O67" s="51">
        <f>IF(O66=0,Assumptions!$C$68,O66*Assumptions!$C$70)</f>
        <v>15000</v>
      </c>
      <c r="P67" s="51">
        <f>IF(P66=0,Assumptions!$C$68,P66*Assumptions!$C$70)</f>
        <v>15000</v>
      </c>
      <c r="Q67" s="51">
        <f>IF(Q66=0,Assumptions!$C$68,Q66*Assumptions!$C$70)</f>
        <v>30000</v>
      </c>
      <c r="R67" s="51">
        <f>IF(R66=0,Assumptions!$C$68,R66*Assumptions!$C$70)</f>
        <v>30000</v>
      </c>
      <c r="S67" s="51">
        <f>IF(S66=0,Assumptions!$C$68,S66*Assumptions!$C$70)</f>
        <v>30000</v>
      </c>
      <c r="T67" s="51">
        <f>IF(T66=0,Assumptions!$C$68,T66*Assumptions!$C$70)</f>
        <v>30000</v>
      </c>
      <c r="U67" s="51">
        <f>IF(U66=0,Assumptions!$C$68,U66*Assumptions!$C$70)</f>
        <v>30000</v>
      </c>
      <c r="V67" s="51">
        <f>IF(V66=0,Assumptions!$C$68,V66*Assumptions!$C$70)</f>
        <v>30000</v>
      </c>
      <c r="W67" s="51">
        <f>IF(W66=0,Assumptions!$C$68,W66*Assumptions!$C$70)</f>
        <v>30000</v>
      </c>
      <c r="X67" s="51">
        <f>IF(X66=0,Assumptions!$C$68,X66*Assumptions!$C$70)</f>
        <v>30000</v>
      </c>
      <c r="Y67" s="51">
        <f>IF(Y66=0,Assumptions!$C$68,Y66*Assumptions!$C$70)</f>
        <v>30000</v>
      </c>
      <c r="Z67" s="51">
        <f>IF(Z66=0,Assumptions!$C$68,Z66*Assumptions!$C$70)</f>
        <v>30000</v>
      </c>
      <c r="AA67" s="51">
        <f>IF(AA66=0,Assumptions!$C$68,AA66*Assumptions!$C$70)</f>
        <v>30000</v>
      </c>
      <c r="AB67" s="51">
        <f>IF(AB66=0,Assumptions!$C$68,AB66*Assumptions!$C$70)</f>
        <v>30000</v>
      </c>
      <c r="AC67" s="51">
        <f>IF(AC66=0,Assumptions!$C$68,AC66*Assumptions!$C$70)</f>
        <v>30000</v>
      </c>
      <c r="AD67" s="51">
        <f>IF(AD66=0,Assumptions!$C$68,AD66*Assumptions!$C$70)</f>
        <v>30000</v>
      </c>
      <c r="AE67" s="51">
        <f>IF(AE66=0,Assumptions!$C$68,AE66*Assumptions!$C$70)</f>
        <v>30000</v>
      </c>
      <c r="AF67" s="51">
        <f>IF(AF66=0,Assumptions!$C$68,AF66*Assumptions!$C$70)</f>
        <v>30000</v>
      </c>
      <c r="AG67" s="51">
        <f>IF(AG66=0,Assumptions!$C$68,AG66*Assumptions!$C$70)</f>
        <v>30000</v>
      </c>
      <c r="AH67" s="51">
        <f>IF(AH66=0,Assumptions!$C$68,AH66*Assumptions!$C$70)</f>
        <v>30000</v>
      </c>
      <c r="AI67" s="51">
        <f>IF(AI66=0,Assumptions!$C$68,AI66*Assumptions!$C$70)</f>
        <v>30000</v>
      </c>
      <c r="AJ67" s="51">
        <f>IF(AJ66=0,Assumptions!$C$68,AJ66*Assumptions!$C$70)</f>
        <v>30000</v>
      </c>
      <c r="AK67" s="51">
        <f>IF(AK66=0,Assumptions!$C$68,AK66*Assumptions!$C$70)</f>
        <v>30000</v>
      </c>
      <c r="AL67" s="51">
        <f>IF(AL66=0,Assumptions!$C$68,AL66*Assumptions!$C$70)</f>
        <v>30000</v>
      </c>
      <c r="AM67" s="51">
        <f>IF(AM66=0,Assumptions!$C$68,AM66*Assumptions!$C$70)</f>
        <v>30000</v>
      </c>
      <c r="AN67" s="51">
        <f>IF(AN66=0,Assumptions!$C$68,AN66*Assumptions!$C$70)</f>
        <v>30000</v>
      </c>
      <c r="AO67" s="51">
        <f>IF(AO66=0,Assumptions!$C$68,AO66*Assumptions!$C$70)</f>
        <v>30000</v>
      </c>
      <c r="AP67" s="51">
        <f>IF(AP66=0,Assumptions!$C$68,AP66*Assumptions!$C$70)</f>
        <v>30000</v>
      </c>
    </row>
    <row r="68">
      <c r="A68" s="11" t="inlineStr">
        <is>
          <t>Delivery team</t>
        </is>
      </c>
      <c r="B68" s="14" t="inlineStr">
        <is>
          <t>AED</t>
        </is>
      </c>
      <c r="C68" s="56">
        <f>SUM(G68:R68)</f>
        <v>1200000</v>
      </c>
      <c r="D68" s="56">
        <f>SUM(S68:AD68)</f>
        <v>1200000</v>
      </c>
      <c r="E68" s="56">
        <f>SUM(AE68:AP68)</f>
        <v>1200000</v>
      </c>
      <c r="G68" s="12">
        <f>Assumptions!$C$63</f>
        <v>100000</v>
      </c>
      <c r="H68" s="12">
        <f>Assumptions!$C$63</f>
        <v>100000</v>
      </c>
      <c r="I68" s="12">
        <f>Assumptions!$C$63</f>
        <v>100000</v>
      </c>
      <c r="J68" s="12">
        <f>Assumptions!$C$63</f>
        <v>100000</v>
      </c>
      <c r="K68" s="12">
        <f>Assumptions!$C$63</f>
        <v>100000</v>
      </c>
      <c r="L68" s="12">
        <f>Assumptions!$C$63</f>
        <v>100000</v>
      </c>
      <c r="M68" s="12">
        <f>Assumptions!$C$63</f>
        <v>100000</v>
      </c>
      <c r="N68" s="12">
        <f>Assumptions!$C$63</f>
        <v>100000</v>
      </c>
      <c r="O68" s="12">
        <f>Assumptions!$C$63</f>
        <v>100000</v>
      </c>
      <c r="P68" s="12">
        <f>Assumptions!$C$63</f>
        <v>100000</v>
      </c>
      <c r="Q68" s="12">
        <f>Assumptions!$C$63</f>
        <v>100000</v>
      </c>
      <c r="R68" s="12">
        <f>Assumptions!$C$63</f>
        <v>100000</v>
      </c>
      <c r="S68" s="12">
        <f>Assumptions!$C$63</f>
        <v>100000</v>
      </c>
      <c r="T68" s="12">
        <f>Assumptions!$C$63</f>
        <v>100000</v>
      </c>
      <c r="U68" s="12">
        <f>Assumptions!$C$63</f>
        <v>100000</v>
      </c>
      <c r="V68" s="12">
        <f>Assumptions!$C$63</f>
        <v>100000</v>
      </c>
      <c r="W68" s="12">
        <f>Assumptions!$C$63</f>
        <v>100000</v>
      </c>
      <c r="X68" s="12">
        <f>Assumptions!$C$63</f>
        <v>100000</v>
      </c>
      <c r="Y68" s="12">
        <f>Assumptions!$C$63</f>
        <v>100000</v>
      </c>
      <c r="Z68" s="12">
        <f>Assumptions!$C$63</f>
        <v>100000</v>
      </c>
      <c r="AA68" s="12">
        <f>Assumptions!$C$63</f>
        <v>100000</v>
      </c>
      <c r="AB68" s="12">
        <f>Assumptions!$C$63</f>
        <v>100000</v>
      </c>
      <c r="AC68" s="12">
        <f>Assumptions!$C$63</f>
        <v>100000</v>
      </c>
      <c r="AD68" s="12">
        <f>Assumptions!$C$63</f>
        <v>100000</v>
      </c>
      <c r="AE68" s="12">
        <f>Assumptions!$C$63</f>
        <v>100000</v>
      </c>
      <c r="AF68" s="12">
        <f>Assumptions!$C$63</f>
        <v>100000</v>
      </c>
      <c r="AG68" s="12">
        <f>Assumptions!$C$63</f>
        <v>100000</v>
      </c>
      <c r="AH68" s="12">
        <f>Assumptions!$C$63</f>
        <v>100000</v>
      </c>
      <c r="AI68" s="12">
        <f>Assumptions!$C$63</f>
        <v>100000</v>
      </c>
      <c r="AJ68" s="12">
        <f>Assumptions!$C$63</f>
        <v>100000</v>
      </c>
      <c r="AK68" s="12">
        <f>Assumptions!$C$63</f>
        <v>100000</v>
      </c>
      <c r="AL68" s="12">
        <f>Assumptions!$C$63</f>
        <v>100000</v>
      </c>
      <c r="AM68" s="12">
        <f>Assumptions!$C$63</f>
        <v>100000</v>
      </c>
      <c r="AN68" s="12">
        <f>Assumptions!$C$63</f>
        <v>100000</v>
      </c>
      <c r="AO68" s="12">
        <f>Assumptions!$C$63</f>
        <v>100000</v>
      </c>
      <c r="AP68" s="12">
        <f>Assumptions!$C$63</f>
        <v>100000</v>
      </c>
    </row>
    <row r="69">
      <c r="A69" s="11" t="inlineStr">
        <is>
          <t>Servers, cloud, monitoring and licences</t>
        </is>
      </c>
      <c r="B69" s="14" t="inlineStr">
        <is>
          <t>AED</t>
        </is>
      </c>
      <c r="C69" s="56">
        <f>SUM(G69:R69)</f>
        <v>300000</v>
      </c>
      <c r="D69" s="56">
        <f>SUM(S69:AD69)</f>
        <v>300000</v>
      </c>
      <c r="E69" s="56">
        <f>SUM(AE69:AP69)</f>
        <v>300000</v>
      </c>
      <c r="G69" s="12">
        <f>Assumptions!$C$64</f>
        <v>25000</v>
      </c>
      <c r="H69" s="12">
        <f>Assumptions!$C$64</f>
        <v>25000</v>
      </c>
      <c r="I69" s="12">
        <f>Assumptions!$C$64</f>
        <v>25000</v>
      </c>
      <c r="J69" s="12">
        <f>Assumptions!$C$64</f>
        <v>25000</v>
      </c>
      <c r="K69" s="12">
        <f>Assumptions!$C$64</f>
        <v>25000</v>
      </c>
      <c r="L69" s="12">
        <f>Assumptions!$C$64</f>
        <v>25000</v>
      </c>
      <c r="M69" s="12">
        <f>Assumptions!$C$64</f>
        <v>25000</v>
      </c>
      <c r="N69" s="12">
        <f>Assumptions!$C$64</f>
        <v>25000</v>
      </c>
      <c r="O69" s="12">
        <f>Assumptions!$C$64</f>
        <v>25000</v>
      </c>
      <c r="P69" s="12">
        <f>Assumptions!$C$64</f>
        <v>25000</v>
      </c>
      <c r="Q69" s="12">
        <f>Assumptions!$C$64</f>
        <v>25000</v>
      </c>
      <c r="R69" s="12">
        <f>Assumptions!$C$64</f>
        <v>25000</v>
      </c>
      <c r="S69" s="12">
        <f>Assumptions!$C$64</f>
        <v>25000</v>
      </c>
      <c r="T69" s="12">
        <f>Assumptions!$C$64</f>
        <v>25000</v>
      </c>
      <c r="U69" s="12">
        <f>Assumptions!$C$64</f>
        <v>25000</v>
      </c>
      <c r="V69" s="12">
        <f>Assumptions!$C$64</f>
        <v>25000</v>
      </c>
      <c r="W69" s="12">
        <f>Assumptions!$C$64</f>
        <v>25000</v>
      </c>
      <c r="X69" s="12">
        <f>Assumptions!$C$64</f>
        <v>25000</v>
      </c>
      <c r="Y69" s="12">
        <f>Assumptions!$C$64</f>
        <v>25000</v>
      </c>
      <c r="Z69" s="12">
        <f>Assumptions!$C$64</f>
        <v>25000</v>
      </c>
      <c r="AA69" s="12">
        <f>Assumptions!$C$64</f>
        <v>25000</v>
      </c>
      <c r="AB69" s="12">
        <f>Assumptions!$C$64</f>
        <v>25000</v>
      </c>
      <c r="AC69" s="12">
        <f>Assumptions!$C$64</f>
        <v>25000</v>
      </c>
      <c r="AD69" s="12">
        <f>Assumptions!$C$64</f>
        <v>25000</v>
      </c>
      <c r="AE69" s="12">
        <f>Assumptions!$C$64</f>
        <v>25000</v>
      </c>
      <c r="AF69" s="12">
        <f>Assumptions!$C$64</f>
        <v>25000</v>
      </c>
      <c r="AG69" s="12">
        <f>Assumptions!$C$64</f>
        <v>25000</v>
      </c>
      <c r="AH69" s="12">
        <f>Assumptions!$C$64</f>
        <v>25000</v>
      </c>
      <c r="AI69" s="12">
        <f>Assumptions!$C$64</f>
        <v>25000</v>
      </c>
      <c r="AJ69" s="12">
        <f>Assumptions!$C$64</f>
        <v>25000</v>
      </c>
      <c r="AK69" s="12">
        <f>Assumptions!$C$64</f>
        <v>25000</v>
      </c>
      <c r="AL69" s="12">
        <f>Assumptions!$C$64</f>
        <v>25000</v>
      </c>
      <c r="AM69" s="12">
        <f>Assumptions!$C$64</f>
        <v>25000</v>
      </c>
      <c r="AN69" s="12">
        <f>Assumptions!$C$64</f>
        <v>25000</v>
      </c>
      <c r="AO69" s="12">
        <f>Assumptions!$C$64</f>
        <v>25000</v>
      </c>
      <c r="AP69" s="12">
        <f>Assumptions!$C$64</f>
        <v>25000</v>
      </c>
    </row>
    <row r="70">
      <c r="A70" s="11" t="inlineStr">
        <is>
          <t>Equipment</t>
        </is>
      </c>
      <c r="B70" s="14" t="inlineStr">
        <is>
          <t>AED</t>
        </is>
      </c>
      <c r="C70" s="56">
        <f>SUM(G70:R70)</f>
        <v>100000</v>
      </c>
      <c r="D70" s="56">
        <f>SUM(S70:AD70)</f>
        <v>0</v>
      </c>
      <c r="E70" s="56">
        <f>SUM(AE70:AP70)</f>
        <v>0</v>
      </c>
      <c r="G70" s="12">
        <f>IF(G5=1,Assumptions!$C$65,0)</f>
        <v>100000</v>
      </c>
      <c r="H70" s="12">
        <f>IF(H5=1,Assumptions!$C$65,0)</f>
        <v>0</v>
      </c>
      <c r="I70" s="12">
        <f>IF(I5=1,Assumptions!$C$65,0)</f>
        <v>0</v>
      </c>
      <c r="J70" s="12">
        <f>IF(J5=1,Assumptions!$C$65,0)</f>
        <v>0</v>
      </c>
      <c r="K70" s="12">
        <f>IF(K5=1,Assumptions!$C$65,0)</f>
        <v>0</v>
      </c>
      <c r="L70" s="12">
        <f>IF(L5=1,Assumptions!$C$65,0)</f>
        <v>0</v>
      </c>
      <c r="M70" s="12">
        <f>IF(M5=1,Assumptions!$C$65,0)</f>
        <v>0</v>
      </c>
      <c r="N70" s="12">
        <f>IF(N5=1,Assumptions!$C$65,0)</f>
        <v>0</v>
      </c>
      <c r="O70" s="12">
        <f>IF(O5=1,Assumptions!$C$65,0)</f>
        <v>0</v>
      </c>
      <c r="P70" s="12">
        <f>IF(P5=1,Assumptions!$C$65,0)</f>
        <v>0</v>
      </c>
      <c r="Q70" s="12">
        <f>IF(Q5=1,Assumptions!$C$65,0)</f>
        <v>0</v>
      </c>
      <c r="R70" s="12">
        <f>IF(R5=1,Assumptions!$C$65,0)</f>
        <v>0</v>
      </c>
      <c r="S70" s="12">
        <f>IF(S5=1,Assumptions!$C$65,0)</f>
        <v>0</v>
      </c>
      <c r="T70" s="12">
        <f>IF(T5=1,Assumptions!$C$65,0)</f>
        <v>0</v>
      </c>
      <c r="U70" s="12">
        <f>IF(U5=1,Assumptions!$C$65,0)</f>
        <v>0</v>
      </c>
      <c r="V70" s="12">
        <f>IF(V5=1,Assumptions!$C$65,0)</f>
        <v>0</v>
      </c>
      <c r="W70" s="12">
        <f>IF(W5=1,Assumptions!$C$65,0)</f>
        <v>0</v>
      </c>
      <c r="X70" s="12">
        <f>IF(X5=1,Assumptions!$C$65,0)</f>
        <v>0</v>
      </c>
      <c r="Y70" s="12">
        <f>IF(Y5=1,Assumptions!$C$65,0)</f>
        <v>0</v>
      </c>
      <c r="Z70" s="12">
        <f>IF(Z5=1,Assumptions!$C$65,0)</f>
        <v>0</v>
      </c>
      <c r="AA70" s="12">
        <f>IF(AA5=1,Assumptions!$C$65,0)</f>
        <v>0</v>
      </c>
      <c r="AB70" s="12">
        <f>IF(AB5=1,Assumptions!$C$65,0)</f>
        <v>0</v>
      </c>
      <c r="AC70" s="12">
        <f>IF(AC5=1,Assumptions!$C$65,0)</f>
        <v>0</v>
      </c>
      <c r="AD70" s="12">
        <f>IF(AD5=1,Assumptions!$C$65,0)</f>
        <v>0</v>
      </c>
      <c r="AE70" s="12">
        <f>IF(AE5=1,Assumptions!$C$65,0)</f>
        <v>0</v>
      </c>
      <c r="AF70" s="12">
        <f>IF(AF5=1,Assumptions!$C$65,0)</f>
        <v>0</v>
      </c>
      <c r="AG70" s="12">
        <f>IF(AG5=1,Assumptions!$C$65,0)</f>
        <v>0</v>
      </c>
      <c r="AH70" s="12">
        <f>IF(AH5=1,Assumptions!$C$65,0)</f>
        <v>0</v>
      </c>
      <c r="AI70" s="12">
        <f>IF(AI5=1,Assumptions!$C$65,0)</f>
        <v>0</v>
      </c>
      <c r="AJ70" s="12">
        <f>IF(AJ5=1,Assumptions!$C$65,0)</f>
        <v>0</v>
      </c>
      <c r="AK70" s="12">
        <f>IF(AK5=1,Assumptions!$C$65,0)</f>
        <v>0</v>
      </c>
      <c r="AL70" s="12">
        <f>IF(AL5=1,Assumptions!$C$65,0)</f>
        <v>0</v>
      </c>
      <c r="AM70" s="12">
        <f>IF(AM5=1,Assumptions!$C$65,0)</f>
        <v>0</v>
      </c>
      <c r="AN70" s="12">
        <f>IF(AN5=1,Assumptions!$C$65,0)</f>
        <v>0</v>
      </c>
      <c r="AO70" s="12">
        <f>IF(AO5=1,Assumptions!$C$65,0)</f>
        <v>0</v>
      </c>
      <c r="AP70" s="12">
        <f>IF(AP5=1,Assumptions!$C$65,0)</f>
        <v>0</v>
      </c>
    </row>
    <row r="71">
      <c r="A71" s="38" t="inlineStr">
        <is>
          <t>Technology</t>
        </is>
      </c>
      <c r="B71" s="58" t="inlineStr">
        <is>
          <t>AED</t>
        </is>
      </c>
      <c r="C71" s="59">
        <f>SUM(G71:R71)</f>
        <v>1600000</v>
      </c>
      <c r="D71" s="59">
        <f>SUM(S71:AD71)</f>
        <v>1500000</v>
      </c>
      <c r="E71" s="59">
        <f>SUM(AE71:AP71)</f>
        <v>1500000</v>
      </c>
      <c r="F71" s="40" t="n"/>
      <c r="G71" s="51">
        <f>SUM(G68:G70)</f>
        <v>225000</v>
      </c>
      <c r="H71" s="51">
        <f>SUM(H68:H70)</f>
        <v>125000</v>
      </c>
      <c r="I71" s="51">
        <f>SUM(I68:I70)</f>
        <v>125000</v>
      </c>
      <c r="J71" s="51">
        <f>SUM(J68:J70)</f>
        <v>125000</v>
      </c>
      <c r="K71" s="51">
        <f>SUM(K68:K70)</f>
        <v>125000</v>
      </c>
      <c r="L71" s="51">
        <f>SUM(L68:L70)</f>
        <v>125000</v>
      </c>
      <c r="M71" s="51">
        <f>SUM(M68:M70)</f>
        <v>125000</v>
      </c>
      <c r="N71" s="51">
        <f>SUM(N68:N70)</f>
        <v>125000</v>
      </c>
      <c r="O71" s="51">
        <f>SUM(O68:O70)</f>
        <v>125000</v>
      </c>
      <c r="P71" s="51">
        <f>SUM(P68:P70)</f>
        <v>125000</v>
      </c>
      <c r="Q71" s="51">
        <f>SUM(Q68:Q70)</f>
        <v>125000</v>
      </c>
      <c r="R71" s="51">
        <f>SUM(R68:R70)</f>
        <v>125000</v>
      </c>
      <c r="S71" s="51">
        <f>SUM(S68:S70)</f>
        <v>125000</v>
      </c>
      <c r="T71" s="51">
        <f>SUM(T68:T70)</f>
        <v>125000</v>
      </c>
      <c r="U71" s="51">
        <f>SUM(U68:U70)</f>
        <v>125000</v>
      </c>
      <c r="V71" s="51">
        <f>SUM(V68:V70)</f>
        <v>125000</v>
      </c>
      <c r="W71" s="51">
        <f>SUM(W68:W70)</f>
        <v>125000</v>
      </c>
      <c r="X71" s="51">
        <f>SUM(X68:X70)</f>
        <v>125000</v>
      </c>
      <c r="Y71" s="51">
        <f>SUM(Y68:Y70)</f>
        <v>125000</v>
      </c>
      <c r="Z71" s="51">
        <f>SUM(Z68:Z70)</f>
        <v>125000</v>
      </c>
      <c r="AA71" s="51">
        <f>SUM(AA68:AA70)</f>
        <v>125000</v>
      </c>
      <c r="AB71" s="51">
        <f>SUM(AB68:AB70)</f>
        <v>125000</v>
      </c>
      <c r="AC71" s="51">
        <f>SUM(AC68:AC70)</f>
        <v>125000</v>
      </c>
      <c r="AD71" s="51">
        <f>SUM(AD68:AD70)</f>
        <v>125000</v>
      </c>
      <c r="AE71" s="51">
        <f>SUM(AE68:AE70)</f>
        <v>125000</v>
      </c>
      <c r="AF71" s="51">
        <f>SUM(AF68:AF70)</f>
        <v>125000</v>
      </c>
      <c r="AG71" s="51">
        <f>SUM(AG68:AG70)</f>
        <v>125000</v>
      </c>
      <c r="AH71" s="51">
        <f>SUM(AH68:AH70)</f>
        <v>125000</v>
      </c>
      <c r="AI71" s="51">
        <f>SUM(AI68:AI70)</f>
        <v>125000</v>
      </c>
      <c r="AJ71" s="51">
        <f>SUM(AJ68:AJ70)</f>
        <v>125000</v>
      </c>
      <c r="AK71" s="51">
        <f>SUM(AK68:AK70)</f>
        <v>125000</v>
      </c>
      <c r="AL71" s="51">
        <f>SUM(AL68:AL70)</f>
        <v>125000</v>
      </c>
      <c r="AM71" s="51">
        <f>SUM(AM68:AM70)</f>
        <v>125000</v>
      </c>
      <c r="AN71" s="51">
        <f>SUM(AN68:AN70)</f>
        <v>125000</v>
      </c>
      <c r="AO71" s="51">
        <f>SUM(AO68:AO70)</f>
        <v>125000</v>
      </c>
      <c r="AP71" s="51">
        <f>SUM(AP68:AP70)</f>
        <v>125000</v>
      </c>
    </row>
    <row r="72">
      <c r="A72" s="11" t="inlineStr">
        <is>
          <t>Personnel (accounts, support, B2B sales)</t>
        </is>
      </c>
      <c r="B72" s="14" t="inlineStr">
        <is>
          <t>AED</t>
        </is>
      </c>
      <c r="C72" s="56">
        <f>SUM(G72:R72)</f>
        <v>600000</v>
      </c>
      <c r="D72" s="56">
        <f>SUM(S72:AD72)</f>
        <v>600000</v>
      </c>
      <c r="E72" s="56">
        <f>SUM(AE72:AP72)</f>
        <v>600000</v>
      </c>
      <c r="G72" s="12">
        <f>Assumptions!$C$81</f>
        <v>50000</v>
      </c>
      <c r="H72" s="12">
        <f>Assumptions!$C$81</f>
        <v>50000</v>
      </c>
      <c r="I72" s="12">
        <f>Assumptions!$C$81</f>
        <v>50000</v>
      </c>
      <c r="J72" s="12">
        <f>Assumptions!$C$81</f>
        <v>50000</v>
      </c>
      <c r="K72" s="12">
        <f>Assumptions!$C$81</f>
        <v>50000</v>
      </c>
      <c r="L72" s="12">
        <f>Assumptions!$C$81</f>
        <v>50000</v>
      </c>
      <c r="M72" s="12">
        <f>Assumptions!$C$81</f>
        <v>50000</v>
      </c>
      <c r="N72" s="12">
        <f>Assumptions!$C$81</f>
        <v>50000</v>
      </c>
      <c r="O72" s="12">
        <f>Assumptions!$C$81</f>
        <v>50000</v>
      </c>
      <c r="P72" s="12">
        <f>Assumptions!$C$81</f>
        <v>50000</v>
      </c>
      <c r="Q72" s="12">
        <f>Assumptions!$C$81</f>
        <v>50000</v>
      </c>
      <c r="R72" s="12">
        <f>Assumptions!$C$81</f>
        <v>50000</v>
      </c>
      <c r="S72" s="12">
        <f>Assumptions!$C$81</f>
        <v>50000</v>
      </c>
      <c r="T72" s="12">
        <f>Assumptions!$C$81</f>
        <v>50000</v>
      </c>
      <c r="U72" s="12">
        <f>Assumptions!$C$81</f>
        <v>50000</v>
      </c>
      <c r="V72" s="12">
        <f>Assumptions!$C$81</f>
        <v>50000</v>
      </c>
      <c r="W72" s="12">
        <f>Assumptions!$C$81</f>
        <v>50000</v>
      </c>
      <c r="X72" s="12">
        <f>Assumptions!$C$81</f>
        <v>50000</v>
      </c>
      <c r="Y72" s="12">
        <f>Assumptions!$C$81</f>
        <v>50000</v>
      </c>
      <c r="Z72" s="12">
        <f>Assumptions!$C$81</f>
        <v>50000</v>
      </c>
      <c r="AA72" s="12">
        <f>Assumptions!$C$81</f>
        <v>50000</v>
      </c>
      <c r="AB72" s="12">
        <f>Assumptions!$C$81</f>
        <v>50000</v>
      </c>
      <c r="AC72" s="12">
        <f>Assumptions!$C$81</f>
        <v>50000</v>
      </c>
      <c r="AD72" s="12">
        <f>Assumptions!$C$81</f>
        <v>50000</v>
      </c>
      <c r="AE72" s="12">
        <f>Assumptions!$C$81</f>
        <v>50000</v>
      </c>
      <c r="AF72" s="12">
        <f>Assumptions!$C$81</f>
        <v>50000</v>
      </c>
      <c r="AG72" s="12">
        <f>Assumptions!$C$81</f>
        <v>50000</v>
      </c>
      <c r="AH72" s="12">
        <f>Assumptions!$C$81</f>
        <v>50000</v>
      </c>
      <c r="AI72" s="12">
        <f>Assumptions!$C$81</f>
        <v>50000</v>
      </c>
      <c r="AJ72" s="12">
        <f>Assumptions!$C$81</f>
        <v>50000</v>
      </c>
      <c r="AK72" s="12">
        <f>Assumptions!$C$81</f>
        <v>50000</v>
      </c>
      <c r="AL72" s="12">
        <f>Assumptions!$C$81</f>
        <v>50000</v>
      </c>
      <c r="AM72" s="12">
        <f>Assumptions!$C$81</f>
        <v>50000</v>
      </c>
      <c r="AN72" s="12">
        <f>Assumptions!$C$81</f>
        <v>50000</v>
      </c>
      <c r="AO72" s="12">
        <f>Assumptions!$C$81</f>
        <v>50000</v>
      </c>
      <c r="AP72" s="12">
        <f>Assumptions!$C$81</f>
        <v>50000</v>
      </c>
    </row>
    <row r="73">
      <c r="A73" s="11" t="inlineStr">
        <is>
          <t>Office</t>
        </is>
      </c>
      <c r="B73" s="14" t="inlineStr">
        <is>
          <t>AED</t>
        </is>
      </c>
      <c r="C73" s="56">
        <f>SUM(G73:R73)</f>
        <v>500004</v>
      </c>
      <c r="D73" s="56">
        <f>SUM(S73:AD73)</f>
        <v>500004</v>
      </c>
      <c r="E73" s="56">
        <f>SUM(AE73:AP73)</f>
        <v>500004</v>
      </c>
      <c r="G73" s="12">
        <f>Assumptions!$C$82</f>
        <v>41667</v>
      </c>
      <c r="H73" s="12">
        <f>Assumptions!$C$82</f>
        <v>41667</v>
      </c>
      <c r="I73" s="12">
        <f>Assumptions!$C$82</f>
        <v>41667</v>
      </c>
      <c r="J73" s="12">
        <f>Assumptions!$C$82</f>
        <v>41667</v>
      </c>
      <c r="K73" s="12">
        <f>Assumptions!$C$82</f>
        <v>41667</v>
      </c>
      <c r="L73" s="12">
        <f>Assumptions!$C$82</f>
        <v>41667</v>
      </c>
      <c r="M73" s="12">
        <f>Assumptions!$C$82</f>
        <v>41667</v>
      </c>
      <c r="N73" s="12">
        <f>Assumptions!$C$82</f>
        <v>41667</v>
      </c>
      <c r="O73" s="12">
        <f>Assumptions!$C$82</f>
        <v>41667</v>
      </c>
      <c r="P73" s="12">
        <f>Assumptions!$C$82</f>
        <v>41667</v>
      </c>
      <c r="Q73" s="12">
        <f>Assumptions!$C$82</f>
        <v>41667</v>
      </c>
      <c r="R73" s="12">
        <f>Assumptions!$C$82</f>
        <v>41667</v>
      </c>
      <c r="S73" s="12">
        <f>Assumptions!$C$82</f>
        <v>41667</v>
      </c>
      <c r="T73" s="12">
        <f>Assumptions!$C$82</f>
        <v>41667</v>
      </c>
      <c r="U73" s="12">
        <f>Assumptions!$C$82</f>
        <v>41667</v>
      </c>
      <c r="V73" s="12">
        <f>Assumptions!$C$82</f>
        <v>41667</v>
      </c>
      <c r="W73" s="12">
        <f>Assumptions!$C$82</f>
        <v>41667</v>
      </c>
      <c r="X73" s="12">
        <f>Assumptions!$C$82</f>
        <v>41667</v>
      </c>
      <c r="Y73" s="12">
        <f>Assumptions!$C$82</f>
        <v>41667</v>
      </c>
      <c r="Z73" s="12">
        <f>Assumptions!$C$82</f>
        <v>41667</v>
      </c>
      <c r="AA73" s="12">
        <f>Assumptions!$C$82</f>
        <v>41667</v>
      </c>
      <c r="AB73" s="12">
        <f>Assumptions!$C$82</f>
        <v>41667</v>
      </c>
      <c r="AC73" s="12">
        <f>Assumptions!$C$82</f>
        <v>41667</v>
      </c>
      <c r="AD73" s="12">
        <f>Assumptions!$C$82</f>
        <v>41667</v>
      </c>
      <c r="AE73" s="12">
        <f>Assumptions!$C$82</f>
        <v>41667</v>
      </c>
      <c r="AF73" s="12">
        <f>Assumptions!$C$82</f>
        <v>41667</v>
      </c>
      <c r="AG73" s="12">
        <f>Assumptions!$C$82</f>
        <v>41667</v>
      </c>
      <c r="AH73" s="12">
        <f>Assumptions!$C$82</f>
        <v>41667</v>
      </c>
      <c r="AI73" s="12">
        <f>Assumptions!$C$82</f>
        <v>41667</v>
      </c>
      <c r="AJ73" s="12">
        <f>Assumptions!$C$82</f>
        <v>41667</v>
      </c>
      <c r="AK73" s="12">
        <f>Assumptions!$C$82</f>
        <v>41667</v>
      </c>
      <c r="AL73" s="12">
        <f>Assumptions!$C$82</f>
        <v>41667</v>
      </c>
      <c r="AM73" s="12">
        <f>Assumptions!$C$82</f>
        <v>41667</v>
      </c>
      <c r="AN73" s="12">
        <f>Assumptions!$C$82</f>
        <v>41667</v>
      </c>
      <c r="AO73" s="12">
        <f>Assumptions!$C$82</f>
        <v>41667</v>
      </c>
      <c r="AP73" s="12">
        <f>Assumptions!$C$82</f>
        <v>41667</v>
      </c>
    </row>
    <row r="74">
      <c r="A74" s="11" t="inlineStr">
        <is>
          <t>D&amp;O and PI insurance</t>
        </is>
      </c>
      <c r="B74" s="14" t="inlineStr">
        <is>
          <t>AED</t>
        </is>
      </c>
      <c r="C74" s="56">
        <f>SUM(G74:R74)</f>
        <v>99996</v>
      </c>
      <c r="D74" s="56">
        <f>SUM(S74:AD74)</f>
        <v>99996</v>
      </c>
      <c r="E74" s="56">
        <f>SUM(AE74:AP74)</f>
        <v>99996</v>
      </c>
      <c r="G74" s="12">
        <f>Assumptions!$C$83</f>
        <v>8333</v>
      </c>
      <c r="H74" s="12">
        <f>Assumptions!$C$83</f>
        <v>8333</v>
      </c>
      <c r="I74" s="12">
        <f>Assumptions!$C$83</f>
        <v>8333</v>
      </c>
      <c r="J74" s="12">
        <f>Assumptions!$C$83</f>
        <v>8333</v>
      </c>
      <c r="K74" s="12">
        <f>Assumptions!$C$83</f>
        <v>8333</v>
      </c>
      <c r="L74" s="12">
        <f>Assumptions!$C$83</f>
        <v>8333</v>
      </c>
      <c r="M74" s="12">
        <f>Assumptions!$C$83</f>
        <v>8333</v>
      </c>
      <c r="N74" s="12">
        <f>Assumptions!$C$83</f>
        <v>8333</v>
      </c>
      <c r="O74" s="12">
        <f>Assumptions!$C$83</f>
        <v>8333</v>
      </c>
      <c r="P74" s="12">
        <f>Assumptions!$C$83</f>
        <v>8333</v>
      </c>
      <c r="Q74" s="12">
        <f>Assumptions!$C$83</f>
        <v>8333</v>
      </c>
      <c r="R74" s="12">
        <f>Assumptions!$C$83</f>
        <v>8333</v>
      </c>
      <c r="S74" s="12">
        <f>Assumptions!$C$83</f>
        <v>8333</v>
      </c>
      <c r="T74" s="12">
        <f>Assumptions!$C$83</f>
        <v>8333</v>
      </c>
      <c r="U74" s="12">
        <f>Assumptions!$C$83</f>
        <v>8333</v>
      </c>
      <c r="V74" s="12">
        <f>Assumptions!$C$83</f>
        <v>8333</v>
      </c>
      <c r="W74" s="12">
        <f>Assumptions!$C$83</f>
        <v>8333</v>
      </c>
      <c r="X74" s="12">
        <f>Assumptions!$C$83</f>
        <v>8333</v>
      </c>
      <c r="Y74" s="12">
        <f>Assumptions!$C$83</f>
        <v>8333</v>
      </c>
      <c r="Z74" s="12">
        <f>Assumptions!$C$83</f>
        <v>8333</v>
      </c>
      <c r="AA74" s="12">
        <f>Assumptions!$C$83</f>
        <v>8333</v>
      </c>
      <c r="AB74" s="12">
        <f>Assumptions!$C$83</f>
        <v>8333</v>
      </c>
      <c r="AC74" s="12">
        <f>Assumptions!$C$83</f>
        <v>8333</v>
      </c>
      <c r="AD74" s="12">
        <f>Assumptions!$C$83</f>
        <v>8333</v>
      </c>
      <c r="AE74" s="12">
        <f>Assumptions!$C$83</f>
        <v>8333</v>
      </c>
      <c r="AF74" s="12">
        <f>Assumptions!$C$83</f>
        <v>8333</v>
      </c>
      <c r="AG74" s="12">
        <f>Assumptions!$C$83</f>
        <v>8333</v>
      </c>
      <c r="AH74" s="12">
        <f>Assumptions!$C$83</f>
        <v>8333</v>
      </c>
      <c r="AI74" s="12">
        <f>Assumptions!$C$83</f>
        <v>8333</v>
      </c>
      <c r="AJ74" s="12">
        <f>Assumptions!$C$83</f>
        <v>8333</v>
      </c>
      <c r="AK74" s="12">
        <f>Assumptions!$C$83</f>
        <v>8333</v>
      </c>
      <c r="AL74" s="12">
        <f>Assumptions!$C$83</f>
        <v>8333</v>
      </c>
      <c r="AM74" s="12">
        <f>Assumptions!$C$83</f>
        <v>8333</v>
      </c>
      <c r="AN74" s="12">
        <f>Assumptions!$C$83</f>
        <v>8333</v>
      </c>
      <c r="AO74" s="12">
        <f>Assumptions!$C$83</f>
        <v>8333</v>
      </c>
      <c r="AP74" s="12">
        <f>Assumptions!$C$83</f>
        <v>8333</v>
      </c>
    </row>
    <row r="75">
      <c r="A75" s="11" t="inlineStr">
        <is>
          <t>Board fees</t>
        </is>
      </c>
      <c r="B75" s="14" t="inlineStr">
        <is>
          <t>AED</t>
        </is>
      </c>
      <c r="C75" s="56">
        <f>SUM(G75:R75)</f>
        <v>480000</v>
      </c>
      <c r="D75" s="56">
        <f>SUM(S75:AD75)</f>
        <v>480000</v>
      </c>
      <c r="E75" s="56">
        <f>SUM(AE75:AP75)</f>
        <v>480000</v>
      </c>
      <c r="G75" s="12">
        <f>Assumptions!$C$84*Assumptions!$C$85</f>
        <v>40000</v>
      </c>
      <c r="H75" s="12">
        <f>Assumptions!$C$84*Assumptions!$C$85</f>
        <v>40000</v>
      </c>
      <c r="I75" s="12">
        <f>Assumptions!$C$84*Assumptions!$C$85</f>
        <v>40000</v>
      </c>
      <c r="J75" s="12">
        <f>Assumptions!$C$84*Assumptions!$C$85</f>
        <v>40000</v>
      </c>
      <c r="K75" s="12">
        <f>Assumptions!$C$84*Assumptions!$C$85</f>
        <v>40000</v>
      </c>
      <c r="L75" s="12">
        <f>Assumptions!$C$84*Assumptions!$C$85</f>
        <v>40000</v>
      </c>
      <c r="M75" s="12">
        <f>Assumptions!$C$84*Assumptions!$C$85</f>
        <v>40000</v>
      </c>
      <c r="N75" s="12">
        <f>Assumptions!$C$84*Assumptions!$C$85</f>
        <v>40000</v>
      </c>
      <c r="O75" s="12">
        <f>Assumptions!$C$84*Assumptions!$C$85</f>
        <v>40000</v>
      </c>
      <c r="P75" s="12">
        <f>Assumptions!$C$84*Assumptions!$C$85</f>
        <v>40000</v>
      </c>
      <c r="Q75" s="12">
        <f>Assumptions!$C$84*Assumptions!$C$85</f>
        <v>40000</v>
      </c>
      <c r="R75" s="12">
        <f>Assumptions!$C$84*Assumptions!$C$85</f>
        <v>40000</v>
      </c>
      <c r="S75" s="12">
        <f>Assumptions!$C$84*Assumptions!$C$85</f>
        <v>40000</v>
      </c>
      <c r="T75" s="12">
        <f>Assumptions!$C$84*Assumptions!$C$85</f>
        <v>40000</v>
      </c>
      <c r="U75" s="12">
        <f>Assumptions!$C$84*Assumptions!$C$85</f>
        <v>40000</v>
      </c>
      <c r="V75" s="12">
        <f>Assumptions!$C$84*Assumptions!$C$85</f>
        <v>40000</v>
      </c>
      <c r="W75" s="12">
        <f>Assumptions!$C$84*Assumptions!$C$85</f>
        <v>40000</v>
      </c>
      <c r="X75" s="12">
        <f>Assumptions!$C$84*Assumptions!$C$85</f>
        <v>40000</v>
      </c>
      <c r="Y75" s="12">
        <f>Assumptions!$C$84*Assumptions!$C$85</f>
        <v>40000</v>
      </c>
      <c r="Z75" s="12">
        <f>Assumptions!$C$84*Assumptions!$C$85</f>
        <v>40000</v>
      </c>
      <c r="AA75" s="12">
        <f>Assumptions!$C$84*Assumptions!$C$85</f>
        <v>40000</v>
      </c>
      <c r="AB75" s="12">
        <f>Assumptions!$C$84*Assumptions!$C$85</f>
        <v>40000</v>
      </c>
      <c r="AC75" s="12">
        <f>Assumptions!$C$84*Assumptions!$C$85</f>
        <v>40000</v>
      </c>
      <c r="AD75" s="12">
        <f>Assumptions!$C$84*Assumptions!$C$85</f>
        <v>40000</v>
      </c>
      <c r="AE75" s="12">
        <f>Assumptions!$C$84*Assumptions!$C$85</f>
        <v>40000</v>
      </c>
      <c r="AF75" s="12">
        <f>Assumptions!$C$84*Assumptions!$C$85</f>
        <v>40000</v>
      </c>
      <c r="AG75" s="12">
        <f>Assumptions!$C$84*Assumptions!$C$85</f>
        <v>40000</v>
      </c>
      <c r="AH75" s="12">
        <f>Assumptions!$C$84*Assumptions!$C$85</f>
        <v>40000</v>
      </c>
      <c r="AI75" s="12">
        <f>Assumptions!$C$84*Assumptions!$C$85</f>
        <v>40000</v>
      </c>
      <c r="AJ75" s="12">
        <f>Assumptions!$C$84*Assumptions!$C$85</f>
        <v>40000</v>
      </c>
      <c r="AK75" s="12">
        <f>Assumptions!$C$84*Assumptions!$C$85</f>
        <v>40000</v>
      </c>
      <c r="AL75" s="12">
        <f>Assumptions!$C$84*Assumptions!$C$85</f>
        <v>40000</v>
      </c>
      <c r="AM75" s="12">
        <f>Assumptions!$C$84*Assumptions!$C$85</f>
        <v>40000</v>
      </c>
      <c r="AN75" s="12">
        <f>Assumptions!$C$84*Assumptions!$C$85</f>
        <v>40000</v>
      </c>
      <c r="AO75" s="12">
        <f>Assumptions!$C$84*Assumptions!$C$85</f>
        <v>40000</v>
      </c>
      <c r="AP75" s="12">
        <f>Assumptions!$C$84*Assumptions!$C$85</f>
        <v>40000</v>
      </c>
    </row>
    <row r="76">
      <c r="A76" s="11" t="inlineStr">
        <is>
          <t>Legal, regulatory and accounting</t>
        </is>
      </c>
      <c r="B76" s="14" t="inlineStr">
        <is>
          <t>AED</t>
        </is>
      </c>
      <c r="C76" s="56">
        <f>SUM(G76:R76)</f>
        <v>140000</v>
      </c>
      <c r="D76" s="56">
        <f>SUM(S76:AD76)</f>
        <v>90000</v>
      </c>
      <c r="E76" s="56">
        <f>SUM(AE76:AP76)</f>
        <v>90000</v>
      </c>
      <c r="G76" s="12">
        <f>Assumptions!$C$86+IF(G5=1,Assumptions!$C$87,0)</f>
        <v>57500</v>
      </c>
      <c r="H76" s="12">
        <f>Assumptions!$C$86+IF(H5=1,Assumptions!$C$87,0)</f>
        <v>7500</v>
      </c>
      <c r="I76" s="12">
        <f>Assumptions!$C$86+IF(I5=1,Assumptions!$C$87,0)</f>
        <v>7500</v>
      </c>
      <c r="J76" s="12">
        <f>Assumptions!$C$86+IF(J5=1,Assumptions!$C$87,0)</f>
        <v>7500</v>
      </c>
      <c r="K76" s="12">
        <f>Assumptions!$C$86+IF(K5=1,Assumptions!$C$87,0)</f>
        <v>7500</v>
      </c>
      <c r="L76" s="12">
        <f>Assumptions!$C$86+IF(L5=1,Assumptions!$C$87,0)</f>
        <v>7500</v>
      </c>
      <c r="M76" s="12">
        <f>Assumptions!$C$86+IF(M5=1,Assumptions!$C$87,0)</f>
        <v>7500</v>
      </c>
      <c r="N76" s="12">
        <f>Assumptions!$C$86+IF(N5=1,Assumptions!$C$87,0)</f>
        <v>7500</v>
      </c>
      <c r="O76" s="12">
        <f>Assumptions!$C$86+IF(O5=1,Assumptions!$C$87,0)</f>
        <v>7500</v>
      </c>
      <c r="P76" s="12">
        <f>Assumptions!$C$86+IF(P5=1,Assumptions!$C$87,0)</f>
        <v>7500</v>
      </c>
      <c r="Q76" s="12">
        <f>Assumptions!$C$86+IF(Q5=1,Assumptions!$C$87,0)</f>
        <v>7500</v>
      </c>
      <c r="R76" s="12">
        <f>Assumptions!$C$86+IF(R5=1,Assumptions!$C$87,0)</f>
        <v>7500</v>
      </c>
      <c r="S76" s="12">
        <f>Assumptions!$C$86+IF(S5=1,Assumptions!$C$87,0)</f>
        <v>7500</v>
      </c>
      <c r="T76" s="12">
        <f>Assumptions!$C$86+IF(T5=1,Assumptions!$C$87,0)</f>
        <v>7500</v>
      </c>
      <c r="U76" s="12">
        <f>Assumptions!$C$86+IF(U5=1,Assumptions!$C$87,0)</f>
        <v>7500</v>
      </c>
      <c r="V76" s="12">
        <f>Assumptions!$C$86+IF(V5=1,Assumptions!$C$87,0)</f>
        <v>7500</v>
      </c>
      <c r="W76" s="12">
        <f>Assumptions!$C$86+IF(W5=1,Assumptions!$C$87,0)</f>
        <v>7500</v>
      </c>
      <c r="X76" s="12">
        <f>Assumptions!$C$86+IF(X5=1,Assumptions!$C$87,0)</f>
        <v>7500</v>
      </c>
      <c r="Y76" s="12">
        <f>Assumptions!$C$86+IF(Y5=1,Assumptions!$C$87,0)</f>
        <v>7500</v>
      </c>
      <c r="Z76" s="12">
        <f>Assumptions!$C$86+IF(Z5=1,Assumptions!$C$87,0)</f>
        <v>7500</v>
      </c>
      <c r="AA76" s="12">
        <f>Assumptions!$C$86+IF(AA5=1,Assumptions!$C$87,0)</f>
        <v>7500</v>
      </c>
      <c r="AB76" s="12">
        <f>Assumptions!$C$86+IF(AB5=1,Assumptions!$C$87,0)</f>
        <v>7500</v>
      </c>
      <c r="AC76" s="12">
        <f>Assumptions!$C$86+IF(AC5=1,Assumptions!$C$87,0)</f>
        <v>7500</v>
      </c>
      <c r="AD76" s="12">
        <f>Assumptions!$C$86+IF(AD5=1,Assumptions!$C$87,0)</f>
        <v>7500</v>
      </c>
      <c r="AE76" s="12">
        <f>Assumptions!$C$86+IF(AE5=1,Assumptions!$C$87,0)</f>
        <v>7500</v>
      </c>
      <c r="AF76" s="12">
        <f>Assumptions!$C$86+IF(AF5=1,Assumptions!$C$87,0)</f>
        <v>7500</v>
      </c>
      <c r="AG76" s="12">
        <f>Assumptions!$C$86+IF(AG5=1,Assumptions!$C$87,0)</f>
        <v>7500</v>
      </c>
      <c r="AH76" s="12">
        <f>Assumptions!$C$86+IF(AH5=1,Assumptions!$C$87,0)</f>
        <v>7500</v>
      </c>
      <c r="AI76" s="12">
        <f>Assumptions!$C$86+IF(AI5=1,Assumptions!$C$87,0)</f>
        <v>7500</v>
      </c>
      <c r="AJ76" s="12">
        <f>Assumptions!$C$86+IF(AJ5=1,Assumptions!$C$87,0)</f>
        <v>7500</v>
      </c>
      <c r="AK76" s="12">
        <f>Assumptions!$C$86+IF(AK5=1,Assumptions!$C$87,0)</f>
        <v>7500</v>
      </c>
      <c r="AL76" s="12">
        <f>Assumptions!$C$86+IF(AL5=1,Assumptions!$C$87,0)</f>
        <v>7500</v>
      </c>
      <c r="AM76" s="12">
        <f>Assumptions!$C$86+IF(AM5=1,Assumptions!$C$87,0)</f>
        <v>7500</v>
      </c>
      <c r="AN76" s="12">
        <f>Assumptions!$C$86+IF(AN5=1,Assumptions!$C$87,0)</f>
        <v>7500</v>
      </c>
      <c r="AO76" s="12">
        <f>Assumptions!$C$86+IF(AO5=1,Assumptions!$C$87,0)</f>
        <v>7500</v>
      </c>
      <c r="AP76" s="12">
        <f>Assumptions!$C$86+IF(AP5=1,Assumptions!$C$87,0)</f>
        <v>7500</v>
      </c>
    </row>
    <row r="77">
      <c r="A77" s="35" t="inlineStr">
        <is>
          <t>Cash (AED)</t>
        </is>
      </c>
      <c r="B77" s="14" t="inlineStr">
        <is>
          <t>AED</t>
        </is>
      </c>
      <c r="C77" s="56">
        <f>SUM(G77:R77)</f>
        <v>0</v>
      </c>
      <c r="D77" s="56">
        <f>SUM(S77:AD77)</f>
        <v>0</v>
      </c>
      <c r="E77" s="56">
        <f>SUM(AE77:AP77)</f>
        <v>0</v>
      </c>
      <c r="G77" s="12">
        <f>Assumptions!$C$88</f>
        <v>0</v>
      </c>
      <c r="H77" s="12">
        <f>Assumptions!$C$88</f>
        <v>0</v>
      </c>
      <c r="I77" s="12">
        <f>Assumptions!$C$88</f>
        <v>0</v>
      </c>
      <c r="J77" s="12">
        <f>Assumptions!$C$88</f>
        <v>0</v>
      </c>
      <c r="K77" s="12">
        <f>Assumptions!$C$88</f>
        <v>0</v>
      </c>
      <c r="L77" s="12">
        <f>Assumptions!$C$88</f>
        <v>0</v>
      </c>
      <c r="M77" s="12">
        <f>Assumptions!$C$88</f>
        <v>0</v>
      </c>
      <c r="N77" s="12">
        <f>Assumptions!$C$88</f>
        <v>0</v>
      </c>
      <c r="O77" s="12">
        <f>Assumptions!$C$88</f>
        <v>0</v>
      </c>
      <c r="P77" s="12">
        <f>Assumptions!$C$88</f>
        <v>0</v>
      </c>
      <c r="Q77" s="12">
        <f>Assumptions!$C$88</f>
        <v>0</v>
      </c>
      <c r="R77" s="12">
        <f>Assumptions!$C$88</f>
        <v>0</v>
      </c>
      <c r="S77" s="12">
        <f>Assumptions!$C$88</f>
        <v>0</v>
      </c>
      <c r="T77" s="12">
        <f>Assumptions!$C$88</f>
        <v>0</v>
      </c>
      <c r="U77" s="12">
        <f>Assumptions!$C$88</f>
        <v>0</v>
      </c>
      <c r="V77" s="12">
        <f>Assumptions!$C$88</f>
        <v>0</v>
      </c>
      <c r="W77" s="12">
        <f>Assumptions!$C$88</f>
        <v>0</v>
      </c>
      <c r="X77" s="12">
        <f>Assumptions!$C$88</f>
        <v>0</v>
      </c>
      <c r="Y77" s="12">
        <f>Assumptions!$C$88</f>
        <v>0</v>
      </c>
      <c r="Z77" s="12">
        <f>Assumptions!$C$88</f>
        <v>0</v>
      </c>
      <c r="AA77" s="12">
        <f>Assumptions!$C$88</f>
        <v>0</v>
      </c>
      <c r="AB77" s="12">
        <f>Assumptions!$C$88</f>
        <v>0</v>
      </c>
      <c r="AC77" s="12">
        <f>Assumptions!$C$88</f>
        <v>0</v>
      </c>
      <c r="AD77" s="12">
        <f>Assumptions!$C$88</f>
        <v>0</v>
      </c>
      <c r="AE77" s="12">
        <f>Assumptions!$C$88</f>
        <v>0</v>
      </c>
      <c r="AF77" s="12">
        <f>Assumptions!$C$88</f>
        <v>0</v>
      </c>
      <c r="AG77" s="12">
        <f>Assumptions!$C$88</f>
        <v>0</v>
      </c>
      <c r="AH77" s="12">
        <f>Assumptions!$C$88</f>
        <v>0</v>
      </c>
      <c r="AI77" s="12">
        <f>Assumptions!$C$88</f>
        <v>0</v>
      </c>
      <c r="AJ77" s="12">
        <f>Assumptions!$C$88</f>
        <v>0</v>
      </c>
      <c r="AK77" s="12">
        <f>Assumptions!$C$88</f>
        <v>0</v>
      </c>
      <c r="AL77" s="12">
        <f>Assumptions!$C$88</f>
        <v>0</v>
      </c>
      <c r="AM77" s="12">
        <f>Assumptions!$C$88</f>
        <v>0</v>
      </c>
      <c r="AN77" s="12">
        <f>Assumptions!$C$88</f>
        <v>0</v>
      </c>
      <c r="AO77" s="12">
        <f>Assumptions!$C$88</f>
        <v>0</v>
      </c>
      <c r="AP77" s="12">
        <f>Assumptions!$C$88</f>
        <v>0</v>
      </c>
    </row>
    <row r="78">
      <c r="A78" s="38" t="inlineStr">
        <is>
          <t>Administration</t>
        </is>
      </c>
      <c r="B78" s="58" t="inlineStr">
        <is>
          <t>AED</t>
        </is>
      </c>
      <c r="C78" s="59">
        <f>SUM(G78:R78)</f>
        <v>1820000</v>
      </c>
      <c r="D78" s="59">
        <f>SUM(S78:AD78)</f>
        <v>1770000</v>
      </c>
      <c r="E78" s="59">
        <f>SUM(AE78:AP78)</f>
        <v>1770000</v>
      </c>
      <c r="F78" s="40" t="n"/>
      <c r="G78" s="51">
        <f>SUM(G72:G77)</f>
        <v>197500</v>
      </c>
      <c r="H78" s="51">
        <f>SUM(H72:H77)</f>
        <v>147500</v>
      </c>
      <c r="I78" s="51">
        <f>SUM(I72:I77)</f>
        <v>147500</v>
      </c>
      <c r="J78" s="51">
        <f>SUM(J72:J77)</f>
        <v>147500</v>
      </c>
      <c r="K78" s="51">
        <f>SUM(K72:K77)</f>
        <v>147500</v>
      </c>
      <c r="L78" s="51">
        <f>SUM(L72:L77)</f>
        <v>147500</v>
      </c>
      <c r="M78" s="51">
        <f>SUM(M72:M77)</f>
        <v>147500</v>
      </c>
      <c r="N78" s="51">
        <f>SUM(N72:N77)</f>
        <v>147500</v>
      </c>
      <c r="O78" s="51">
        <f>SUM(O72:O77)</f>
        <v>147500</v>
      </c>
      <c r="P78" s="51">
        <f>SUM(P72:P77)</f>
        <v>147500</v>
      </c>
      <c r="Q78" s="51">
        <f>SUM(Q72:Q77)</f>
        <v>147500</v>
      </c>
      <c r="R78" s="51">
        <f>SUM(R72:R77)</f>
        <v>147500</v>
      </c>
      <c r="S78" s="51">
        <f>SUM(S72:S77)</f>
        <v>147500</v>
      </c>
      <c r="T78" s="51">
        <f>SUM(T72:T77)</f>
        <v>147500</v>
      </c>
      <c r="U78" s="51">
        <f>SUM(U72:U77)</f>
        <v>147500</v>
      </c>
      <c r="V78" s="51">
        <f>SUM(V72:V77)</f>
        <v>147500</v>
      </c>
      <c r="W78" s="51">
        <f>SUM(W72:W77)</f>
        <v>147500</v>
      </c>
      <c r="X78" s="51">
        <f>SUM(X72:X77)</f>
        <v>147500</v>
      </c>
      <c r="Y78" s="51">
        <f>SUM(Y72:Y77)</f>
        <v>147500</v>
      </c>
      <c r="Z78" s="51">
        <f>SUM(Z72:Z77)</f>
        <v>147500</v>
      </c>
      <c r="AA78" s="51">
        <f>SUM(AA72:AA77)</f>
        <v>147500</v>
      </c>
      <c r="AB78" s="51">
        <f>SUM(AB72:AB77)</f>
        <v>147500</v>
      </c>
      <c r="AC78" s="51">
        <f>SUM(AC72:AC77)</f>
        <v>147500</v>
      </c>
      <c r="AD78" s="51">
        <f>SUM(AD72:AD77)</f>
        <v>147500</v>
      </c>
      <c r="AE78" s="51">
        <f>SUM(AE72:AE77)</f>
        <v>147500</v>
      </c>
      <c r="AF78" s="51">
        <f>SUM(AF72:AF77)</f>
        <v>147500</v>
      </c>
      <c r="AG78" s="51">
        <f>SUM(AG72:AG77)</f>
        <v>147500</v>
      </c>
      <c r="AH78" s="51">
        <f>SUM(AH72:AH77)</f>
        <v>147500</v>
      </c>
      <c r="AI78" s="51">
        <f>SUM(AI72:AI77)</f>
        <v>147500</v>
      </c>
      <c r="AJ78" s="51">
        <f>SUM(AJ72:AJ77)</f>
        <v>147500</v>
      </c>
      <c r="AK78" s="51">
        <f>SUM(AK72:AK77)</f>
        <v>147500</v>
      </c>
      <c r="AL78" s="51">
        <f>SUM(AL72:AL77)</f>
        <v>147500</v>
      </c>
      <c r="AM78" s="51">
        <f>SUM(AM72:AM77)</f>
        <v>147500</v>
      </c>
      <c r="AN78" s="51">
        <f>SUM(AN72:AN77)</f>
        <v>147500</v>
      </c>
      <c r="AO78" s="51">
        <f>SUM(AO72:AO77)</f>
        <v>147500</v>
      </c>
      <c r="AP78" s="51">
        <f>SUM(AP72:AP77)</f>
        <v>147500</v>
      </c>
    </row>
    <row r="79">
      <c r="A79" s="11" t="inlineStr">
        <is>
          <t>Operating costs before contingency</t>
        </is>
      </c>
      <c r="B79" s="14" t="inlineStr">
        <is>
          <t>AED</t>
        </is>
      </c>
      <c r="C79" s="56">
        <f>SUM(G79:R79)</f>
        <v>6953380.02147891</v>
      </c>
      <c r="D79" s="56">
        <f>SUM(S79:AD79)</f>
        <v>7959895.47603701</v>
      </c>
      <c r="E79" s="56">
        <f>SUM(AE79:AP79)</f>
        <v>9018808.09961122</v>
      </c>
      <c r="G79" s="12">
        <f>G57+G65+G67+G71+G78</f>
        <v>703974.515277143</v>
      </c>
      <c r="H79" s="12">
        <f>H57+H65+H67+H71+H78</f>
        <v>556467.224721029</v>
      </c>
      <c r="I79" s="12">
        <f>I57+I65+I67+I71+I78</f>
        <v>558819.861272105</v>
      </c>
      <c r="J79" s="12">
        <f>J57+J65+J67+J71+J78</f>
        <v>561044.384943082</v>
      </c>
      <c r="K79" s="12">
        <f>K57+K65+K67+K71+K78</f>
        <v>573966.61146921</v>
      </c>
      <c r="L79" s="12">
        <f>L57+L65+L67+L71+L78</f>
        <v>576781.33216613</v>
      </c>
      <c r="M79" s="12">
        <f>M57+M65+M67+M71+M78</f>
        <v>559497.420452112</v>
      </c>
      <c r="N79" s="12">
        <f>N57+N65+N67+N71+N78</f>
        <v>562122.926572107</v>
      </c>
      <c r="O79" s="12">
        <f>O57+O65+O67+O71+O78</f>
        <v>564665.161880333</v>
      </c>
      <c r="P79" s="12">
        <f>P57+P65+P67+P71+P78</f>
        <v>567130.773878846</v>
      </c>
      <c r="Q79" s="12">
        <f>Q57+Q65+Q67+Q71+Q78</f>
        <v>584525.813069173</v>
      </c>
      <c r="R79" s="12">
        <f>R57+R65+R67+R71+R78</f>
        <v>584383.995777636</v>
      </c>
      <c r="S79" s="12">
        <f>S57+S65+S67+S71+S78</f>
        <v>646666.096674297</v>
      </c>
      <c r="T79" s="12">
        <f>T57+T65+T67+T71+T78</f>
        <v>649410.416562606</v>
      </c>
      <c r="U79" s="12">
        <f>U57+U65+U67+U71+U78</f>
        <v>652059.762061045</v>
      </c>
      <c r="V79" s="12">
        <f>V57+V65+V67+V71+V78</f>
        <v>654621.718896594</v>
      </c>
      <c r="W79" s="12">
        <f>W57+W65+W67+W71+W78</f>
        <v>662080.941180985</v>
      </c>
      <c r="X79" s="12">
        <f>X57+X65+X67+X71+X78</f>
        <v>664365.96948421</v>
      </c>
      <c r="Y79" s="12">
        <f>Y57+Y65+Y67+Y71+Y78</f>
        <v>666582.541562431</v>
      </c>
      <c r="Z79" s="12">
        <f>Z57+Z65+Z67+Z71+Z78</f>
        <v>668735.896572366</v>
      </c>
      <c r="AA79" s="12">
        <f>AA57+AA65+AA67+AA71+AA78</f>
        <v>670830.823507343</v>
      </c>
      <c r="AB79" s="12">
        <f>AB57+AB65+AB67+AB71+AB78</f>
        <v>672871.704504784</v>
      </c>
      <c r="AC79" s="12">
        <f>AC57+AC65+AC67+AC71+AC78</f>
        <v>674862.553599512</v>
      </c>
      <c r="AD79" s="12">
        <f>AD57+AD65+AD67+AD71+AD78</f>
        <v>676807.051430835</v>
      </c>
      <c r="AE79" s="12">
        <f>AE57+AE65+AE67+AE71+AE78</f>
        <v>736894.420969826</v>
      </c>
      <c r="AF79" s="12">
        <f>AF57+AF65+AF67+AF71+AF78</f>
        <v>739325.212669405</v>
      </c>
      <c r="AG79" s="12">
        <f>AG57+AG65+AG67+AG71+AG78</f>
        <v>741673.728246331</v>
      </c>
      <c r="AH79" s="12">
        <f>AH57+AH65+AH67+AH71+AH78</f>
        <v>743946.457166444</v>
      </c>
      <c r="AI79" s="12">
        <f>AI57+AI65+AI67+AI71+AI78</f>
        <v>750380.400679817</v>
      </c>
      <c r="AJ79" s="12">
        <f>AJ57+AJ65+AJ67+AJ71+AJ78</f>
        <v>752414.866225438</v>
      </c>
      <c r="AK79" s="12">
        <f>AK57+AK65+AK67+AK71+AK78</f>
        <v>754389.780738207</v>
      </c>
      <c r="AL79" s="12">
        <f>AL57+AL65+AL67+AL71+AL78</f>
        <v>756309.648546107</v>
      </c>
      <c r="AM79" s="12">
        <f>AM57+AM65+AM67+AM71+AM78</f>
        <v>758178.591965525</v>
      </c>
      <c r="AN79" s="12">
        <f>AN57+AN65+AN67+AN71+AN78</f>
        <v>760000.387632168</v>
      </c>
      <c r="AO79" s="12">
        <f>AO57+AO65+AO67+AO71+AO78</f>
        <v>761778.499042918</v>
      </c>
      <c r="AP79" s="12">
        <f>AP57+AP65+AP67+AP71+AP78</f>
        <v>763516.105729035</v>
      </c>
    </row>
    <row r="80">
      <c r="A80" s="4" t="inlineStr">
        <is>
          <t>Contingency</t>
        </is>
      </c>
      <c r="B80" s="14" t="inlineStr">
        <is>
          <t>AED</t>
        </is>
      </c>
      <c r="C80" s="56">
        <f>SUM(G80:R80)</f>
        <v>1043007.00322184</v>
      </c>
      <c r="D80" s="56">
        <f>SUM(S80:AD80)</f>
        <v>1193984.32140555</v>
      </c>
      <c r="E80" s="56">
        <f>SUM(AE80:AP80)</f>
        <v>1352821.21494168</v>
      </c>
      <c r="G80" s="57">
        <f>G79*Assumptions!$C$91</f>
        <v>105596.177291571</v>
      </c>
      <c r="H80" s="57">
        <f>H79*Assumptions!$C$91</f>
        <v>83470.0837081543</v>
      </c>
      <c r="I80" s="57">
        <f>I79*Assumptions!$C$91</f>
        <v>83822.9791908158</v>
      </c>
      <c r="J80" s="57">
        <f>J79*Assumptions!$C$91</f>
        <v>84156.6577414623</v>
      </c>
      <c r="K80" s="57">
        <f>K79*Assumptions!$C$91</f>
        <v>86094.9917203815</v>
      </c>
      <c r="L80" s="57">
        <f>L79*Assumptions!$C$91</f>
        <v>86517.1998249196</v>
      </c>
      <c r="M80" s="57">
        <f>M79*Assumptions!$C$91</f>
        <v>83924.6130678168</v>
      </c>
      <c r="N80" s="57">
        <f>N79*Assumptions!$C$91</f>
        <v>84318.4389858161</v>
      </c>
      <c r="O80" s="57">
        <f>O79*Assumptions!$C$91</f>
        <v>84699.77428205</v>
      </c>
      <c r="P80" s="57">
        <f>P79*Assumptions!$C$91</f>
        <v>85069.6160818268</v>
      </c>
      <c r="Q80" s="57">
        <f>Q79*Assumptions!$C$91</f>
        <v>87678.8719603759</v>
      </c>
      <c r="R80" s="57">
        <f>R79*Assumptions!$C$91</f>
        <v>87657.5993666455</v>
      </c>
      <c r="S80" s="57">
        <f>S79*Assumptions!$C$91</f>
        <v>96999.9145011445</v>
      </c>
      <c r="T80" s="57">
        <f>T79*Assumptions!$C$91</f>
        <v>97411.5624843909</v>
      </c>
      <c r="U80" s="57">
        <f>U79*Assumptions!$C$91</f>
        <v>97808.9643091567</v>
      </c>
      <c r="V80" s="57">
        <f>V79*Assumptions!$C$91</f>
        <v>98193.2578344891</v>
      </c>
      <c r="W80" s="57">
        <f>W79*Assumptions!$C$91</f>
        <v>99312.1411771477</v>
      </c>
      <c r="X80" s="57">
        <f>X79*Assumptions!$C$91</f>
        <v>99654.8954226314</v>
      </c>
      <c r="Y80" s="57">
        <f>Y79*Assumptions!$C$91</f>
        <v>99987.3812343646</v>
      </c>
      <c r="Z80" s="57">
        <f>Z79*Assumptions!$C$91</f>
        <v>100310.384485855</v>
      </c>
      <c r="AA80" s="57">
        <f>AA79*Assumptions!$C$91</f>
        <v>100624.623526102</v>
      </c>
      <c r="AB80" s="57">
        <f>AB79*Assumptions!$C$91</f>
        <v>100930.755675718</v>
      </c>
      <c r="AC80" s="57">
        <f>AC79*Assumptions!$C$91</f>
        <v>101229.383039927</v>
      </c>
      <c r="AD80" s="57">
        <f>AD79*Assumptions!$C$91</f>
        <v>101521.057714625</v>
      </c>
      <c r="AE80" s="57">
        <f>AE79*Assumptions!$C$91</f>
        <v>110534.163145474</v>
      </c>
      <c r="AF80" s="57">
        <f>AF79*Assumptions!$C$91</f>
        <v>110898.781900411</v>
      </c>
      <c r="AG80" s="57">
        <f>AG79*Assumptions!$C$91</f>
        <v>111251.05923695</v>
      </c>
      <c r="AH80" s="57">
        <f>AH79*Assumptions!$C$91</f>
        <v>111591.968574967</v>
      </c>
      <c r="AI80" s="57">
        <f>AI79*Assumptions!$C$91</f>
        <v>112557.060101973</v>
      </c>
      <c r="AJ80" s="57">
        <f>AJ79*Assumptions!$C$91</f>
        <v>112862.229933816</v>
      </c>
      <c r="AK80" s="57">
        <f>AK79*Assumptions!$C$91</f>
        <v>113158.467110731</v>
      </c>
      <c r="AL80" s="57">
        <f>AL79*Assumptions!$C$91</f>
        <v>113446.447281916</v>
      </c>
      <c r="AM80" s="57">
        <f>AM79*Assumptions!$C$91</f>
        <v>113726.788794829</v>
      </c>
      <c r="AN80" s="57">
        <f>AN79*Assumptions!$C$91</f>
        <v>114000.058144825</v>
      </c>
      <c r="AO80" s="57">
        <f>AO79*Assumptions!$C$91</f>
        <v>114266.774856438</v>
      </c>
      <c r="AP80" s="57">
        <f>AP79*Assumptions!$C$91</f>
        <v>114527.415859355</v>
      </c>
    </row>
    <row r="81">
      <c r="A81" s="38" t="inlineStr">
        <is>
          <t>Result</t>
        </is>
      </c>
      <c r="B81" s="58" t="inlineStr">
        <is>
          <t>AED</t>
        </is>
      </c>
      <c r="C81" s="59">
        <f>SUM(G81:R81)</f>
        <v>-1784992.74097735</v>
      </c>
      <c r="D81" s="59">
        <f>SUM(S81:AD81)</f>
        <v>4490200.55605709</v>
      </c>
      <c r="E81" s="59">
        <f>SUM(AE81:AP81)</f>
        <v>10110573.1461852</v>
      </c>
      <c r="F81" s="40" t="n"/>
      <c r="G81" s="51">
        <f>G58-G65-G67-G71-G78-G80</f>
        <v>-579920.183330619</v>
      </c>
      <c r="H81" s="51">
        <f>H58-H65-H67-H71-H78-H80</f>
        <v>-377652.317728231</v>
      </c>
      <c r="I81" s="51">
        <f>I58-I65-I67-I71-I78-I80</f>
        <v>-350214.674726083</v>
      </c>
      <c r="J81" s="51">
        <f>J58-J65-J67-J71-J78-J80</f>
        <v>-324903.22144847</v>
      </c>
      <c r="K81" s="51">
        <f>K58-K65-K67-K71-K78-K80</f>
        <v>-113221.123334591</v>
      </c>
      <c r="L81" s="51">
        <f>L58-L65-L67-L71-L78-L80</f>
        <v>-72628.4578777727</v>
      </c>
      <c r="M81" s="51">
        <f>M58-M65-M67-M71-M78-M80</f>
        <v>-26007.4335961415</v>
      </c>
      <c r="N81" s="51">
        <f>N58-N65-N67-N71-N78-N80</f>
        <v>-3956.85510027572</v>
      </c>
      <c r="O81" s="51">
        <f>O58-O65-O67-O71-O78-O80</f>
        <v>16652.8997164352</v>
      </c>
      <c r="P81" s="51">
        <f>P58-P65-P67-P71-P78-P80</f>
        <v>35939.4281910687</v>
      </c>
      <c r="Q81" s="51">
        <f>Q58-Q65-Q67-Q71-Q78-Q80</f>
        <v>36759.5340705184</v>
      </c>
      <c r="R81" s="51">
        <f>R58-R65-R67-R71-R78-R80</f>
        <v>-25840.335813188</v>
      </c>
      <c r="S81" s="51">
        <f>S58-S65-S67-S71-S78-S80</f>
        <v>157277.28976152</v>
      </c>
      <c r="T81" s="51">
        <f>T58-T65-T67-T71-T78-T80</f>
        <v>181407.52658338</v>
      </c>
      <c r="U81" s="51">
        <f>U58-U65-U67-U71-U78-U80</f>
        <v>203938.05287803</v>
      </c>
      <c r="V81" s="51">
        <f>V58-V65-V67-V71-V78-V80</f>
        <v>224999.587979251</v>
      </c>
      <c r="W81" s="51">
        <f>W58-W65-W67-W71-W78-W80</f>
        <v>408648.927156538</v>
      </c>
      <c r="X81" s="51">
        <f>X58-X65-X67-X71-X78-X80</f>
        <v>426920.900017471</v>
      </c>
      <c r="Y81" s="51">
        <f>Y58-Y65-Y67-Y71-Y78-Y80</f>
        <v>444048.720630917</v>
      </c>
      <c r="Z81" s="51">
        <f>Z58-Z65-Z67-Z71-Z78-Z80</f>
        <v>460121.869570825</v>
      </c>
      <c r="AA81" s="51">
        <f>AA58-AA65-AA67-AA71-AA78-AA80</f>
        <v>475221.958804015</v>
      </c>
      <c r="AB81" s="51">
        <f>AB58-AB65-AB67-AB71-AB78-AB80</f>
        <v>489423.503779329</v>
      </c>
      <c r="AC81" s="51">
        <f>AC58-AC65-AC67-AC71-AC78-AC80</f>
        <v>502794.613194705</v>
      </c>
      <c r="AD81" s="51">
        <f>AD58-AD65-AD67-AD71-AD78-AD80</f>
        <v>515397.60570111</v>
      </c>
      <c r="AE81" s="51">
        <f>AE58-AE65-AE67-AE71-AE78-AE80</f>
        <v>655179.105434528</v>
      </c>
      <c r="AF81" s="51">
        <f>AF58-AF65-AF67-AF71-AF78-AF80</f>
        <v>676307.212242295</v>
      </c>
      <c r="AG81" s="51">
        <f>AG58-AG65-AG67-AG71-AG78-AG80</f>
        <v>696052.686727601</v>
      </c>
      <c r="AH81" s="51">
        <f>AH58-AH65-AH67-AH71-AH78-AH80</f>
        <v>714527.069255873</v>
      </c>
      <c r="AI81" s="51">
        <f>AI58-AI65-AI67-AI71-AI78-AI80</f>
        <v>871179.152254482</v>
      </c>
      <c r="AJ81" s="51">
        <f>AJ58-AJ65-AJ67-AJ71-AJ78-AJ80</f>
        <v>887239.126013465</v>
      </c>
      <c r="AK81" s="51">
        <f>AK58-AK65-AK67-AK71-AK78-AK80</f>
        <v>902305.860210264</v>
      </c>
      <c r="AL81" s="51">
        <f>AL58-AL65-AL67-AL71-AL78-AL80</f>
        <v>916456.089966907</v>
      </c>
      <c r="AM81" s="51">
        <f>AM58-AM65-AM67-AM71-AM78-AM80</f>
        <v>929759.889408307</v>
      </c>
      <c r="AN81" s="51">
        <f>AN58-AN65-AN67-AN71-AN78-AN80</f>
        <v>942281.318148858</v>
      </c>
      <c r="AO81" s="51">
        <f>AO58-AO65-AO67-AO71-AO78-AO80</f>
        <v>954078.999370635</v>
      </c>
      <c r="AP81" s="51">
        <f>AP58-AP65-AP67-AP71-AP78-AP80</f>
        <v>965206.637151986</v>
      </c>
    </row>
    <row r="84">
      <c r="A84" s="11" t="inlineStr">
        <is>
          <t>Funding</t>
        </is>
      </c>
      <c r="B84" s="14" t="inlineStr">
        <is>
          <t>AED</t>
        </is>
      </c>
      <c r="C84" s="56">
        <f>SUM(G84:R84)</f>
        <v>7000000</v>
      </c>
      <c r="D84" s="56">
        <f>SUM(S84:AD84)</f>
        <v>0</v>
      </c>
      <c r="E84" s="56">
        <f>SUM(AE84:AP84)</f>
        <v>0</v>
      </c>
      <c r="G84" s="12">
        <f>IF(G5=1,Assumptions!$C$7,0)</f>
        <v>7000000</v>
      </c>
      <c r="H84" s="12">
        <f>IF(H5=1,Assumptions!$C$7,0)</f>
        <v>0</v>
      </c>
      <c r="I84" s="12">
        <f>IF(I5=1,Assumptions!$C$7,0)</f>
        <v>0</v>
      </c>
      <c r="J84" s="12">
        <f>IF(J5=1,Assumptions!$C$7,0)</f>
        <v>0</v>
      </c>
      <c r="K84" s="12">
        <f>IF(K5=1,Assumptions!$C$7,0)</f>
        <v>0</v>
      </c>
      <c r="L84" s="12">
        <f>IF(L5=1,Assumptions!$C$7,0)</f>
        <v>0</v>
      </c>
      <c r="M84" s="12">
        <f>IF(M5=1,Assumptions!$C$7,0)</f>
        <v>0</v>
      </c>
      <c r="N84" s="12">
        <f>IF(N5=1,Assumptions!$C$7,0)</f>
        <v>0</v>
      </c>
      <c r="O84" s="12">
        <f>IF(O5=1,Assumptions!$C$7,0)</f>
        <v>0</v>
      </c>
      <c r="P84" s="12">
        <f>IF(P5=1,Assumptions!$C$7,0)</f>
        <v>0</v>
      </c>
      <c r="Q84" s="12">
        <f>IF(Q5=1,Assumptions!$C$7,0)</f>
        <v>0</v>
      </c>
      <c r="R84" s="12">
        <f>IF(R5=1,Assumptions!$C$7,0)</f>
        <v>0</v>
      </c>
      <c r="S84" s="12">
        <f>IF(S5=1,Assumptions!$C$7,0)</f>
        <v>0</v>
      </c>
      <c r="T84" s="12">
        <f>IF(T5=1,Assumptions!$C$7,0)</f>
        <v>0</v>
      </c>
      <c r="U84" s="12">
        <f>IF(U5=1,Assumptions!$C$7,0)</f>
        <v>0</v>
      </c>
      <c r="V84" s="12">
        <f>IF(V5=1,Assumptions!$C$7,0)</f>
        <v>0</v>
      </c>
      <c r="W84" s="12">
        <f>IF(W5=1,Assumptions!$C$7,0)</f>
        <v>0</v>
      </c>
      <c r="X84" s="12">
        <f>IF(X5=1,Assumptions!$C$7,0)</f>
        <v>0</v>
      </c>
      <c r="Y84" s="12">
        <f>IF(Y5=1,Assumptions!$C$7,0)</f>
        <v>0</v>
      </c>
      <c r="Z84" s="12">
        <f>IF(Z5=1,Assumptions!$C$7,0)</f>
        <v>0</v>
      </c>
      <c r="AA84" s="12">
        <f>IF(AA5=1,Assumptions!$C$7,0)</f>
        <v>0</v>
      </c>
      <c r="AB84" s="12">
        <f>IF(AB5=1,Assumptions!$C$7,0)</f>
        <v>0</v>
      </c>
      <c r="AC84" s="12">
        <f>IF(AC5=1,Assumptions!$C$7,0)</f>
        <v>0</v>
      </c>
      <c r="AD84" s="12">
        <f>IF(AD5=1,Assumptions!$C$7,0)</f>
        <v>0</v>
      </c>
      <c r="AE84" s="12">
        <f>IF(AE5=1,Assumptions!$C$7,0)</f>
        <v>0</v>
      </c>
      <c r="AF84" s="12">
        <f>IF(AF5=1,Assumptions!$C$7,0)</f>
        <v>0</v>
      </c>
      <c r="AG84" s="12">
        <f>IF(AG5=1,Assumptions!$C$7,0)</f>
        <v>0</v>
      </c>
      <c r="AH84" s="12">
        <f>IF(AH5=1,Assumptions!$C$7,0)</f>
        <v>0</v>
      </c>
      <c r="AI84" s="12">
        <f>IF(AI5=1,Assumptions!$C$7,0)</f>
        <v>0</v>
      </c>
      <c r="AJ84" s="12">
        <f>IF(AJ5=1,Assumptions!$C$7,0)</f>
        <v>0</v>
      </c>
      <c r="AK84" s="12">
        <f>IF(AK5=1,Assumptions!$C$7,0)</f>
        <v>0</v>
      </c>
      <c r="AL84" s="12">
        <f>IF(AL5=1,Assumptions!$C$7,0)</f>
        <v>0</v>
      </c>
      <c r="AM84" s="12">
        <f>IF(AM5=1,Assumptions!$C$7,0)</f>
        <v>0</v>
      </c>
      <c r="AN84" s="12">
        <f>IF(AN5=1,Assumptions!$C$7,0)</f>
        <v>0</v>
      </c>
      <c r="AO84" s="12">
        <f>IF(AO5=1,Assumptions!$C$7,0)</f>
        <v>0</v>
      </c>
      <c r="AP84" s="12">
        <f>IF(AP5=1,Assumptions!$C$7,0)</f>
        <v>0</v>
      </c>
    </row>
    <row r="85">
      <c r="A85" s="38" t="inlineStr">
        <is>
          <t>Cash at end of month</t>
        </is>
      </c>
      <c r="B85" s="58" t="inlineStr">
        <is>
          <t>AED</t>
        </is>
      </c>
      <c r="C85" s="59">
        <f>R85</f>
        <v>5215007.25902265</v>
      </c>
      <c r="D85" s="59">
        <f>AD85</f>
        <v>9705207.81507974</v>
      </c>
      <c r="E85" s="59">
        <f>AP85</f>
        <v>19815780.9612649</v>
      </c>
      <c r="F85" s="40" t="n"/>
      <c r="G85" s="51">
        <f>Assumptions!$C$8+G81+G84</f>
        <v>6420079.81666938</v>
      </c>
      <c r="H85" s="51">
        <f>G85+H81+H84</f>
        <v>6042427.49894115</v>
      </c>
      <c r="I85" s="51">
        <f>H85+I81+I84</f>
        <v>5692212.82421507</v>
      </c>
      <c r="J85" s="51">
        <f>I85+J81+J84</f>
        <v>5367309.6027666</v>
      </c>
      <c r="K85" s="51">
        <f>J85+K81+K84</f>
        <v>5254088.47943201</v>
      </c>
      <c r="L85" s="51">
        <f>K85+L81+L84</f>
        <v>5181460.02155423</v>
      </c>
      <c r="M85" s="51">
        <f>L85+M81+M84</f>
        <v>5155452.58795809</v>
      </c>
      <c r="N85" s="51">
        <f>M85+N81+N84</f>
        <v>5151495.73285782</v>
      </c>
      <c r="O85" s="51">
        <f>N85+O81+O84</f>
        <v>5168148.63257425</v>
      </c>
      <c r="P85" s="51">
        <f>O85+P81+P84</f>
        <v>5204088.06076532</v>
      </c>
      <c r="Q85" s="51">
        <f>P85+Q81+Q84</f>
        <v>5240847.59483584</v>
      </c>
      <c r="R85" s="51">
        <f>Q85+R81+R84</f>
        <v>5215007.25902265</v>
      </c>
      <c r="S85" s="51">
        <f>R85+S81+S84</f>
        <v>5372284.54878417</v>
      </c>
      <c r="T85" s="51">
        <f>S85+T81+T84</f>
        <v>5553692.07536755</v>
      </c>
      <c r="U85" s="51">
        <f>T85+U81+U84</f>
        <v>5757630.12824558</v>
      </c>
      <c r="V85" s="51">
        <f>U85+V81+V84</f>
        <v>5982629.71622483</v>
      </c>
      <c r="W85" s="51">
        <f>V85+W81+W84</f>
        <v>6391278.64338137</v>
      </c>
      <c r="X85" s="51">
        <f>W85+X81+X84</f>
        <v>6818199.54339884</v>
      </c>
      <c r="Y85" s="51">
        <f>X85+Y81+Y84</f>
        <v>7262248.26402976</v>
      </c>
      <c r="Z85" s="51">
        <f>Y85+Z81+Z84</f>
        <v>7722370.13360058</v>
      </c>
      <c r="AA85" s="51">
        <f>Z85+AA81+AA84</f>
        <v>8197592.0924046</v>
      </c>
      <c r="AB85" s="51">
        <f>AA85+AB81+AB84</f>
        <v>8687015.59618393</v>
      </c>
      <c r="AC85" s="51">
        <f>AB85+AC81+AC84</f>
        <v>9189810.20937863</v>
      </c>
      <c r="AD85" s="51">
        <f>AC85+AD81+AD84</f>
        <v>9705207.81507974</v>
      </c>
      <c r="AE85" s="51">
        <f>AD85+AE81+AE84</f>
        <v>10360386.9205143</v>
      </c>
      <c r="AF85" s="51">
        <f>AE85+AF81+AF84</f>
        <v>11036694.1327566</v>
      </c>
      <c r="AG85" s="51">
        <f>AF85+AG81+AG84</f>
        <v>11732746.8194842</v>
      </c>
      <c r="AH85" s="51">
        <f>AG85+AH81+AH84</f>
        <v>12447273.88874</v>
      </c>
      <c r="AI85" s="51">
        <f>AH85+AI81+AI84</f>
        <v>13318453.0409945</v>
      </c>
      <c r="AJ85" s="51">
        <f>AI85+AJ81+AJ84</f>
        <v>14205692.167008</v>
      </c>
      <c r="AK85" s="51">
        <f>AJ85+AK81+AK84</f>
        <v>15107998.0272183</v>
      </c>
      <c r="AL85" s="51">
        <f>AK85+AL81+AL84</f>
        <v>16024454.1171852</v>
      </c>
      <c r="AM85" s="51">
        <f>AL85+AM81+AM84</f>
        <v>16954214.0065935</v>
      </c>
      <c r="AN85" s="51">
        <f>AM85+AN81+AN84</f>
        <v>17896495.3247423</v>
      </c>
      <c r="AO85" s="51">
        <f>AN85+AO81+AO84</f>
        <v>18850574.324113</v>
      </c>
      <c r="AP85" s="51">
        <f>AO85+AP81+AP84</f>
        <v>19815780.9612649</v>
      </c>
    </row>
    <row r="86">
      <c r="A86" s="11" t="inlineStr">
        <is>
          <t>Lowest cash in the year</t>
        </is>
      </c>
      <c r="B86" s="14" t="inlineStr">
        <is>
          <t>AED</t>
        </is>
      </c>
      <c r="C86" s="63">
        <f>MIN(G85:R85)</f>
        <v>5151495.73285782</v>
      </c>
      <c r="D86" s="63">
        <f>MIN(S85:AD85)</f>
        <v>5372284.54878417</v>
      </c>
      <c r="E86" s="63">
        <f>MIN(AE85:AP85)</f>
        <v>10360386.9205143</v>
      </c>
    </row>
    <row r="87">
      <c r="A87" s="11" t="inlineStr">
        <is>
          <t>Month of the lowest cash</t>
        </is>
      </c>
      <c r="B87" s="14" t="inlineStr">
        <is>
          <t>month</t>
        </is>
      </c>
      <c r="C87" s="64">
        <f>MATCH(C86,G85:R85,0)+0</f>
        <v>8</v>
      </c>
      <c r="D87" s="64">
        <f>MATCH(D86,S85:AD85,0)+12</f>
        <v>13</v>
      </c>
      <c r="E87" s="64">
        <f>MATCH(E86,AE85:AP85,0)+24</f>
        <v>25</v>
      </c>
    </row>
    <row r="88">
      <c r="A88" s="11" t="inlineStr">
        <is>
          <t>Month number if the result is positive (999 if not)</t>
        </is>
      </c>
      <c r="B88" s="14" t="inlineStr">
        <is>
          <t>month</t>
        </is>
      </c>
      <c r="G88" s="25">
        <f>IF(G81&gt;0,G5,999)</f>
        <v>999</v>
      </c>
      <c r="H88" s="25">
        <f>IF(H81&gt;0,H5,999)</f>
        <v>999</v>
      </c>
      <c r="I88" s="25">
        <f>IF(I81&gt;0,I5,999)</f>
        <v>999</v>
      </c>
      <c r="J88" s="25">
        <f>IF(J81&gt;0,J5,999)</f>
        <v>999</v>
      </c>
      <c r="K88" s="25">
        <f>IF(K81&gt;0,K5,999)</f>
        <v>999</v>
      </c>
      <c r="L88" s="25">
        <f>IF(L81&gt;0,L5,999)</f>
        <v>999</v>
      </c>
      <c r="M88" s="25">
        <f>IF(M81&gt;0,M5,999)</f>
        <v>999</v>
      </c>
      <c r="N88" s="25">
        <f>IF(N81&gt;0,N5,999)</f>
        <v>999</v>
      </c>
      <c r="O88" s="25">
        <f>IF(O81&gt;0,O5,999)</f>
        <v>9</v>
      </c>
      <c r="P88" s="25">
        <f>IF(P81&gt;0,P5,999)</f>
        <v>10</v>
      </c>
      <c r="Q88" s="25">
        <f>IF(Q81&gt;0,Q5,999)</f>
        <v>11</v>
      </c>
      <c r="R88" s="25">
        <f>IF(R81&gt;0,R5,999)</f>
        <v>999</v>
      </c>
      <c r="S88" s="25">
        <f>IF(S81&gt;0,S5,999)</f>
        <v>13</v>
      </c>
      <c r="T88" s="25">
        <f>IF(T81&gt;0,T5,999)</f>
        <v>14</v>
      </c>
      <c r="U88" s="25">
        <f>IF(U81&gt;0,U5,999)</f>
        <v>15</v>
      </c>
      <c r="V88" s="25">
        <f>IF(V81&gt;0,V5,999)</f>
        <v>16</v>
      </c>
      <c r="W88" s="25">
        <f>IF(W81&gt;0,W5,999)</f>
        <v>17</v>
      </c>
      <c r="X88" s="25">
        <f>IF(X81&gt;0,X5,999)</f>
        <v>18</v>
      </c>
      <c r="Y88" s="25">
        <f>IF(Y81&gt;0,Y5,999)</f>
        <v>19</v>
      </c>
      <c r="Z88" s="25">
        <f>IF(Z81&gt;0,Z5,999)</f>
        <v>20</v>
      </c>
      <c r="AA88" s="25">
        <f>IF(AA81&gt;0,AA5,999)</f>
        <v>21</v>
      </c>
      <c r="AB88" s="25">
        <f>IF(AB81&gt;0,AB5,999)</f>
        <v>22</v>
      </c>
      <c r="AC88" s="25">
        <f>IF(AC81&gt;0,AC5,999)</f>
        <v>23</v>
      </c>
      <c r="AD88" s="25">
        <f>IF(AD81&gt;0,AD5,999)</f>
        <v>24</v>
      </c>
      <c r="AE88" s="25">
        <f>IF(AE81&gt;0,AE5,999)</f>
        <v>25</v>
      </c>
      <c r="AF88" s="25">
        <f>IF(AF81&gt;0,AF5,999)</f>
        <v>26</v>
      </c>
      <c r="AG88" s="25">
        <f>IF(AG81&gt;0,AG5,999)</f>
        <v>27</v>
      </c>
      <c r="AH88" s="25">
        <f>IF(AH81&gt;0,AH5,999)</f>
        <v>28</v>
      </c>
      <c r="AI88" s="25">
        <f>IF(AI81&gt;0,AI5,999)</f>
        <v>29</v>
      </c>
      <c r="AJ88" s="25">
        <f>IF(AJ81&gt;0,AJ5,999)</f>
        <v>30</v>
      </c>
      <c r="AK88" s="25">
        <f>IF(AK81&gt;0,AK5,999)</f>
        <v>31</v>
      </c>
      <c r="AL88" s="25">
        <f>IF(AL81&gt;0,AL5,999)</f>
        <v>32</v>
      </c>
      <c r="AM88" s="25">
        <f>IF(AM81&gt;0,AM5,999)</f>
        <v>33</v>
      </c>
      <c r="AN88" s="25">
        <f>IF(AN81&gt;0,AN5,999)</f>
        <v>34</v>
      </c>
      <c r="AO88" s="25">
        <f>IF(AO81&gt;0,AO5,999)</f>
        <v>35</v>
      </c>
      <c r="AP88" s="25">
        <f>IF(AP81&gt;0,AP5,999)</f>
        <v>36</v>
      </c>
    </row>
    <row r="89">
      <c r="A89" s="11" t="inlineStr">
        <is>
          <t>Month number if cash is below zero (999 if not)</t>
        </is>
      </c>
      <c r="B89" s="14" t="inlineStr">
        <is>
          <t>month</t>
        </is>
      </c>
      <c r="G89" s="25">
        <f>IF(G85&lt;0,G5,999)</f>
        <v>999</v>
      </c>
      <c r="H89" s="25">
        <f>IF(H85&lt;0,H5,999)</f>
        <v>999</v>
      </c>
      <c r="I89" s="25">
        <f>IF(I85&lt;0,I5,999)</f>
        <v>999</v>
      </c>
      <c r="J89" s="25">
        <f>IF(J85&lt;0,J5,999)</f>
        <v>999</v>
      </c>
      <c r="K89" s="25">
        <f>IF(K85&lt;0,K5,999)</f>
        <v>999</v>
      </c>
      <c r="L89" s="25">
        <f>IF(L85&lt;0,L5,999)</f>
        <v>999</v>
      </c>
      <c r="M89" s="25">
        <f>IF(M85&lt;0,M5,999)</f>
        <v>999</v>
      </c>
      <c r="N89" s="25">
        <f>IF(N85&lt;0,N5,999)</f>
        <v>999</v>
      </c>
      <c r="O89" s="25">
        <f>IF(O85&lt;0,O5,999)</f>
        <v>999</v>
      </c>
      <c r="P89" s="25">
        <f>IF(P85&lt;0,P5,999)</f>
        <v>999</v>
      </c>
      <c r="Q89" s="25">
        <f>IF(Q85&lt;0,Q5,999)</f>
        <v>999</v>
      </c>
      <c r="R89" s="25">
        <f>IF(R85&lt;0,R5,999)</f>
        <v>999</v>
      </c>
      <c r="S89" s="25">
        <f>IF(S85&lt;0,S5,999)</f>
        <v>999</v>
      </c>
      <c r="T89" s="25">
        <f>IF(T85&lt;0,T5,999)</f>
        <v>999</v>
      </c>
      <c r="U89" s="25">
        <f>IF(U85&lt;0,U5,999)</f>
        <v>999</v>
      </c>
      <c r="V89" s="25">
        <f>IF(V85&lt;0,V5,999)</f>
        <v>999</v>
      </c>
      <c r="W89" s="25">
        <f>IF(W85&lt;0,W5,999)</f>
        <v>999</v>
      </c>
      <c r="X89" s="25">
        <f>IF(X85&lt;0,X5,999)</f>
        <v>999</v>
      </c>
      <c r="Y89" s="25">
        <f>IF(Y85&lt;0,Y5,999)</f>
        <v>999</v>
      </c>
      <c r="Z89" s="25">
        <f>IF(Z85&lt;0,Z5,999)</f>
        <v>999</v>
      </c>
      <c r="AA89" s="25">
        <f>IF(AA85&lt;0,AA5,999)</f>
        <v>999</v>
      </c>
      <c r="AB89" s="25">
        <f>IF(AB85&lt;0,AB5,999)</f>
        <v>999</v>
      </c>
      <c r="AC89" s="25">
        <f>IF(AC85&lt;0,AC5,999)</f>
        <v>999</v>
      </c>
      <c r="AD89" s="25">
        <f>IF(AD85&lt;0,AD5,999)</f>
        <v>999</v>
      </c>
      <c r="AE89" s="25">
        <f>IF(AE85&lt;0,AE5,999)</f>
        <v>999</v>
      </c>
      <c r="AF89" s="25">
        <f>IF(AF85&lt;0,AF5,999)</f>
        <v>999</v>
      </c>
      <c r="AG89" s="25">
        <f>IF(AG85&lt;0,AG5,999)</f>
        <v>999</v>
      </c>
      <c r="AH89" s="25">
        <f>IF(AH85&lt;0,AH5,999)</f>
        <v>999</v>
      </c>
      <c r="AI89" s="25">
        <f>IF(AI85&lt;0,AI5,999)</f>
        <v>999</v>
      </c>
      <c r="AJ89" s="25">
        <f>IF(AJ85&lt;0,AJ5,999)</f>
        <v>999</v>
      </c>
      <c r="AK89" s="25">
        <f>IF(AK85&lt;0,AK5,999)</f>
        <v>999</v>
      </c>
      <c r="AL89" s="25">
        <f>IF(AL85&lt;0,AL5,999)</f>
        <v>999</v>
      </c>
      <c r="AM89" s="25">
        <f>IF(AM85&lt;0,AM5,999)</f>
        <v>999</v>
      </c>
      <c r="AN89" s="25">
        <f>IF(AN85&lt;0,AN5,999)</f>
        <v>999</v>
      </c>
      <c r="AO89" s="25">
        <f>IF(AO85&lt;0,AO5,999)</f>
        <v>999</v>
      </c>
      <c r="AP89" s="25">
        <f>IF(AP85&lt;0,AP5,999)</f>
        <v>999</v>
      </c>
    </row>
  </sheetData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0E8F5C"/>
    <outlinePr summaryBelow="1" summaryRight="1"/>
    <pageSetUpPr fitToPage="1"/>
  </sheetPr>
  <dimension ref="A2:AP89"/>
  <sheetViews>
    <sheetView showGridLines="0" zoomScale="100" workbookViewId="0">
      <pane xSplit="6" ySplit="6" topLeftCell="G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3" customWidth="1" min="2" max="2"/>
    <col width="13" customWidth="1" min="3" max="3"/>
    <col width="13" customWidth="1" min="4" max="4"/>
    <col width="13" customWidth="1" min="5" max="5"/>
    <col width="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</cols>
  <sheetData>
    <row r="2">
      <c r="A2" s="2" t="inlineStr">
        <is>
          <t>Monthly engine for the Upside case: every figure is a formula reading the Upside column of the Assumptions sheet. Month 1 is the launch month. Year columns sum the months (flows) or take month 12, 24 or 36 (balances).</t>
        </is>
      </c>
    </row>
    <row r="3">
      <c r="A3" s="52" t="inlineStr">
        <is>
          <t>Upside case, 36 months (AED unless shown)</t>
        </is>
      </c>
    </row>
    <row r="4">
      <c r="A4" s="53" t="inlineStr"/>
      <c r="B4" s="53" t="inlineStr">
        <is>
          <t>Unit</t>
        </is>
      </c>
      <c r="C4" s="54" t="inlineStr">
        <is>
          <t>Year 1</t>
        </is>
      </c>
      <c r="D4" s="54" t="inlineStr">
        <is>
          <t>Year 2</t>
        </is>
      </c>
      <c r="E4" s="54" t="inlineStr">
        <is>
          <t>Year 3</t>
        </is>
      </c>
      <c r="F4" s="54" t="inlineStr"/>
      <c r="G4" s="54" t="inlineStr">
        <is>
          <t>M1</t>
        </is>
      </c>
      <c r="H4" s="54" t="inlineStr">
        <is>
          <t>M2</t>
        </is>
      </c>
      <c r="I4" s="54" t="inlineStr">
        <is>
          <t>M3</t>
        </is>
      </c>
      <c r="J4" s="54" t="inlineStr">
        <is>
          <t>M4</t>
        </is>
      </c>
      <c r="K4" s="54" t="inlineStr">
        <is>
          <t>M5</t>
        </is>
      </c>
      <c r="L4" s="54" t="inlineStr">
        <is>
          <t>M6</t>
        </is>
      </c>
      <c r="M4" s="54" t="inlineStr">
        <is>
          <t>M7</t>
        </is>
      </c>
      <c r="N4" s="54" t="inlineStr">
        <is>
          <t>M8</t>
        </is>
      </c>
      <c r="O4" s="54" t="inlineStr">
        <is>
          <t>M9</t>
        </is>
      </c>
      <c r="P4" s="54" t="inlineStr">
        <is>
          <t>M10</t>
        </is>
      </c>
      <c r="Q4" s="54" t="inlineStr">
        <is>
          <t>M11</t>
        </is>
      </c>
      <c r="R4" s="54" t="inlineStr">
        <is>
          <t>M12</t>
        </is>
      </c>
      <c r="S4" s="54" t="inlineStr">
        <is>
          <t>M13</t>
        </is>
      </c>
      <c r="T4" s="54" t="inlineStr">
        <is>
          <t>M14</t>
        </is>
      </c>
      <c r="U4" s="54" t="inlineStr">
        <is>
          <t>M15</t>
        </is>
      </c>
      <c r="V4" s="54" t="inlineStr">
        <is>
          <t>M16</t>
        </is>
      </c>
      <c r="W4" s="54" t="inlineStr">
        <is>
          <t>M17</t>
        </is>
      </c>
      <c r="X4" s="54" t="inlineStr">
        <is>
          <t>M18</t>
        </is>
      </c>
      <c r="Y4" s="54" t="inlineStr">
        <is>
          <t>M19</t>
        </is>
      </c>
      <c r="Z4" s="54" t="inlineStr">
        <is>
          <t>M20</t>
        </is>
      </c>
      <c r="AA4" s="54" t="inlineStr">
        <is>
          <t>M21</t>
        </is>
      </c>
      <c r="AB4" s="54" t="inlineStr">
        <is>
          <t>M22</t>
        </is>
      </c>
      <c r="AC4" s="54" t="inlineStr">
        <is>
          <t>M23</t>
        </is>
      </c>
      <c r="AD4" s="54" t="inlineStr">
        <is>
          <t>M24</t>
        </is>
      </c>
      <c r="AE4" s="54" t="inlineStr">
        <is>
          <t>M25</t>
        </is>
      </c>
      <c r="AF4" s="54" t="inlineStr">
        <is>
          <t>M26</t>
        </is>
      </c>
      <c r="AG4" s="54" t="inlineStr">
        <is>
          <t>M27</t>
        </is>
      </c>
      <c r="AH4" s="54" t="inlineStr">
        <is>
          <t>M28</t>
        </is>
      </c>
      <c r="AI4" s="54" t="inlineStr">
        <is>
          <t>M29</t>
        </is>
      </c>
      <c r="AJ4" s="54" t="inlineStr">
        <is>
          <t>M30</t>
        </is>
      </c>
      <c r="AK4" s="54" t="inlineStr">
        <is>
          <t>M31</t>
        </is>
      </c>
      <c r="AL4" s="54" t="inlineStr">
        <is>
          <t>M32</t>
        </is>
      </c>
      <c r="AM4" s="54" t="inlineStr">
        <is>
          <t>M33</t>
        </is>
      </c>
      <c r="AN4" s="54" t="inlineStr">
        <is>
          <t>M34</t>
        </is>
      </c>
      <c r="AO4" s="54" t="inlineStr">
        <is>
          <t>M35</t>
        </is>
      </c>
      <c r="AP4" s="54" t="inlineStr">
        <is>
          <t>M36</t>
        </is>
      </c>
    </row>
    <row r="5">
      <c r="A5" s="14" t="inlineStr">
        <is>
          <t>Month</t>
        </is>
      </c>
      <c r="G5" s="55" t="n">
        <v>1</v>
      </c>
      <c r="H5" s="55">
        <f>G5+1</f>
        <v>2</v>
      </c>
      <c r="I5" s="55">
        <f>H5+1</f>
        <v>3</v>
      </c>
      <c r="J5" s="55">
        <f>I5+1</f>
        <v>4</v>
      </c>
      <c r="K5" s="55">
        <f>J5+1</f>
        <v>5</v>
      </c>
      <c r="L5" s="55">
        <f>K5+1</f>
        <v>6</v>
      </c>
      <c r="M5" s="55">
        <f>L5+1</f>
        <v>7</v>
      </c>
      <c r="N5" s="55">
        <f>M5+1</f>
        <v>8</v>
      </c>
      <c r="O5" s="55">
        <f>N5+1</f>
        <v>9</v>
      </c>
      <c r="P5" s="55">
        <f>O5+1</f>
        <v>10</v>
      </c>
      <c r="Q5" s="55">
        <f>P5+1</f>
        <v>11</v>
      </c>
      <c r="R5" s="55">
        <f>Q5+1</f>
        <v>12</v>
      </c>
      <c r="S5" s="55">
        <f>R5+1</f>
        <v>13</v>
      </c>
      <c r="T5" s="55">
        <f>S5+1</f>
        <v>14</v>
      </c>
      <c r="U5" s="55">
        <f>T5+1</f>
        <v>15</v>
      </c>
      <c r="V5" s="55">
        <f>U5+1</f>
        <v>16</v>
      </c>
      <c r="W5" s="55">
        <f>V5+1</f>
        <v>17</v>
      </c>
      <c r="X5" s="55">
        <f>W5+1</f>
        <v>18</v>
      </c>
      <c r="Y5" s="55">
        <f>X5+1</f>
        <v>19</v>
      </c>
      <c r="Z5" s="55">
        <f>Y5+1</f>
        <v>20</v>
      </c>
      <c r="AA5" s="55">
        <f>Z5+1</f>
        <v>21</v>
      </c>
      <c r="AB5" s="55">
        <f>AA5+1</f>
        <v>22</v>
      </c>
      <c r="AC5" s="55">
        <f>AB5+1</f>
        <v>23</v>
      </c>
      <c r="AD5" s="55">
        <f>AC5+1</f>
        <v>24</v>
      </c>
      <c r="AE5" s="55">
        <f>AD5+1</f>
        <v>25</v>
      </c>
      <c r="AF5" s="55">
        <f>AE5+1</f>
        <v>26</v>
      </c>
      <c r="AG5" s="55">
        <f>AF5+1</f>
        <v>27</v>
      </c>
      <c r="AH5" s="55">
        <f>AG5+1</f>
        <v>28</v>
      </c>
      <c r="AI5" s="55">
        <f>AH5+1</f>
        <v>29</v>
      </c>
      <c r="AJ5" s="55">
        <f>AI5+1</f>
        <v>30</v>
      </c>
      <c r="AK5" s="55">
        <f>AJ5+1</f>
        <v>31</v>
      </c>
      <c r="AL5" s="55">
        <f>AK5+1</f>
        <v>32</v>
      </c>
      <c r="AM5" s="55">
        <f>AL5+1</f>
        <v>33</v>
      </c>
      <c r="AN5" s="55">
        <f>AM5+1</f>
        <v>34</v>
      </c>
      <c r="AO5" s="55">
        <f>AN5+1</f>
        <v>35</v>
      </c>
      <c r="AP5" s="55">
        <f>AO5+1</f>
        <v>36</v>
      </c>
    </row>
    <row r="6">
      <c r="A6" s="14" t="inlineStr">
        <is>
          <t>Year</t>
        </is>
      </c>
      <c r="G6" s="55">
        <f>INT((G5-1)/12)+1</f>
        <v>1</v>
      </c>
      <c r="H6" s="55">
        <f>INT((H5-1)/12)+1</f>
        <v>1</v>
      </c>
      <c r="I6" s="55">
        <f>INT((I5-1)/12)+1</f>
        <v>1</v>
      </c>
      <c r="J6" s="55">
        <f>INT((J5-1)/12)+1</f>
        <v>1</v>
      </c>
      <c r="K6" s="55">
        <f>INT((K5-1)/12)+1</f>
        <v>1</v>
      </c>
      <c r="L6" s="55">
        <f>INT((L5-1)/12)+1</f>
        <v>1</v>
      </c>
      <c r="M6" s="55">
        <f>INT((M5-1)/12)+1</f>
        <v>1</v>
      </c>
      <c r="N6" s="55">
        <f>INT((N5-1)/12)+1</f>
        <v>1</v>
      </c>
      <c r="O6" s="55">
        <f>INT((O5-1)/12)+1</f>
        <v>1</v>
      </c>
      <c r="P6" s="55">
        <f>INT((P5-1)/12)+1</f>
        <v>1</v>
      </c>
      <c r="Q6" s="55">
        <f>INT((Q5-1)/12)+1</f>
        <v>1</v>
      </c>
      <c r="R6" s="55">
        <f>INT((R5-1)/12)+1</f>
        <v>1</v>
      </c>
      <c r="S6" s="55">
        <f>INT((S5-1)/12)+1</f>
        <v>2</v>
      </c>
      <c r="T6" s="55">
        <f>INT((T5-1)/12)+1</f>
        <v>2</v>
      </c>
      <c r="U6" s="55">
        <f>INT((U5-1)/12)+1</f>
        <v>2</v>
      </c>
      <c r="V6" s="55">
        <f>INT((V5-1)/12)+1</f>
        <v>2</v>
      </c>
      <c r="W6" s="55">
        <f>INT((W5-1)/12)+1</f>
        <v>2</v>
      </c>
      <c r="X6" s="55">
        <f>INT((X5-1)/12)+1</f>
        <v>2</v>
      </c>
      <c r="Y6" s="55">
        <f>INT((Y5-1)/12)+1</f>
        <v>2</v>
      </c>
      <c r="Z6" s="55">
        <f>INT((Z5-1)/12)+1</f>
        <v>2</v>
      </c>
      <c r="AA6" s="55">
        <f>INT((AA5-1)/12)+1</f>
        <v>2</v>
      </c>
      <c r="AB6" s="55">
        <f>INT((AB5-1)/12)+1</f>
        <v>2</v>
      </c>
      <c r="AC6" s="55">
        <f>INT((AC5-1)/12)+1</f>
        <v>2</v>
      </c>
      <c r="AD6" s="55">
        <f>INT((AD5-1)/12)+1</f>
        <v>2</v>
      </c>
      <c r="AE6" s="55">
        <f>INT((AE5-1)/12)+1</f>
        <v>3</v>
      </c>
      <c r="AF6" s="55">
        <f>INT((AF5-1)/12)+1</f>
        <v>3</v>
      </c>
      <c r="AG6" s="55">
        <f>INT((AG5-1)/12)+1</f>
        <v>3</v>
      </c>
      <c r="AH6" s="55">
        <f>INT((AH5-1)/12)+1</f>
        <v>3</v>
      </c>
      <c r="AI6" s="55">
        <f>INT((AI5-1)/12)+1</f>
        <v>3</v>
      </c>
      <c r="AJ6" s="55">
        <f>INT((AJ5-1)/12)+1</f>
        <v>3</v>
      </c>
      <c r="AK6" s="55">
        <f>INT((AK5-1)/12)+1</f>
        <v>3</v>
      </c>
      <c r="AL6" s="55">
        <f>INT((AL5-1)/12)+1</f>
        <v>3</v>
      </c>
      <c r="AM6" s="55">
        <f>INT((AM5-1)/12)+1</f>
        <v>3</v>
      </c>
      <c r="AN6" s="55">
        <f>INT((AN5-1)/12)+1</f>
        <v>3</v>
      </c>
      <c r="AO6" s="55">
        <f>INT((AO5-1)/12)+1</f>
        <v>3</v>
      </c>
      <c r="AP6" s="55">
        <f>INT((AP5-1)/12)+1</f>
        <v>3</v>
      </c>
    </row>
    <row r="7">
      <c r="A7" s="35" t="inlineStr">
        <is>
          <t>Acquisition</t>
        </is>
      </c>
    </row>
    <row r="9">
      <c r="A9" s="11" t="inlineStr">
        <is>
          <t>Performance marketing spend</t>
        </is>
      </c>
      <c r="B9" s="14" t="inlineStr">
        <is>
          <t>AED</t>
        </is>
      </c>
      <c r="C9" s="56">
        <f>SUM(G9:R9)</f>
        <v>1800000</v>
      </c>
      <c r="D9" s="56">
        <f>SUM(S9:AD9)</f>
        <v>2400000</v>
      </c>
      <c r="E9" s="56">
        <f>SUM(AE9:AP9)</f>
        <v>3000000</v>
      </c>
      <c r="G9" s="12">
        <f>CHOOSE(G6,Assumptions!$D$11,Assumptions!$D$12,Assumptions!$D$13)</f>
        <v>150000</v>
      </c>
      <c r="H9" s="12">
        <f>CHOOSE(H6,Assumptions!$D$11,Assumptions!$D$12,Assumptions!$D$13)</f>
        <v>150000</v>
      </c>
      <c r="I9" s="12">
        <f>CHOOSE(I6,Assumptions!$D$11,Assumptions!$D$12,Assumptions!$D$13)</f>
        <v>150000</v>
      </c>
      <c r="J9" s="12">
        <f>CHOOSE(J6,Assumptions!$D$11,Assumptions!$D$12,Assumptions!$D$13)</f>
        <v>150000</v>
      </c>
      <c r="K9" s="12">
        <f>CHOOSE(K6,Assumptions!$D$11,Assumptions!$D$12,Assumptions!$D$13)</f>
        <v>150000</v>
      </c>
      <c r="L9" s="12">
        <f>CHOOSE(L6,Assumptions!$D$11,Assumptions!$D$12,Assumptions!$D$13)</f>
        <v>150000</v>
      </c>
      <c r="M9" s="12">
        <f>CHOOSE(M6,Assumptions!$D$11,Assumptions!$D$12,Assumptions!$D$13)</f>
        <v>150000</v>
      </c>
      <c r="N9" s="12">
        <f>CHOOSE(N6,Assumptions!$D$11,Assumptions!$D$12,Assumptions!$D$13)</f>
        <v>150000</v>
      </c>
      <c r="O9" s="12">
        <f>CHOOSE(O6,Assumptions!$D$11,Assumptions!$D$12,Assumptions!$D$13)</f>
        <v>150000</v>
      </c>
      <c r="P9" s="12">
        <f>CHOOSE(P6,Assumptions!$D$11,Assumptions!$D$12,Assumptions!$D$13)</f>
        <v>150000</v>
      </c>
      <c r="Q9" s="12">
        <f>CHOOSE(Q6,Assumptions!$D$11,Assumptions!$D$12,Assumptions!$D$13)</f>
        <v>150000</v>
      </c>
      <c r="R9" s="12">
        <f>CHOOSE(R6,Assumptions!$D$11,Assumptions!$D$12,Assumptions!$D$13)</f>
        <v>150000</v>
      </c>
      <c r="S9" s="12">
        <f>CHOOSE(S6,Assumptions!$D$11,Assumptions!$D$12,Assumptions!$D$13)</f>
        <v>200000</v>
      </c>
      <c r="T9" s="12">
        <f>CHOOSE(T6,Assumptions!$D$11,Assumptions!$D$12,Assumptions!$D$13)</f>
        <v>200000</v>
      </c>
      <c r="U9" s="12">
        <f>CHOOSE(U6,Assumptions!$D$11,Assumptions!$D$12,Assumptions!$D$13)</f>
        <v>200000</v>
      </c>
      <c r="V9" s="12">
        <f>CHOOSE(V6,Assumptions!$D$11,Assumptions!$D$12,Assumptions!$D$13)</f>
        <v>200000</v>
      </c>
      <c r="W9" s="12">
        <f>CHOOSE(W6,Assumptions!$D$11,Assumptions!$D$12,Assumptions!$D$13)</f>
        <v>200000</v>
      </c>
      <c r="X9" s="12">
        <f>CHOOSE(X6,Assumptions!$D$11,Assumptions!$D$12,Assumptions!$D$13)</f>
        <v>200000</v>
      </c>
      <c r="Y9" s="12">
        <f>CHOOSE(Y6,Assumptions!$D$11,Assumptions!$D$12,Assumptions!$D$13)</f>
        <v>200000</v>
      </c>
      <c r="Z9" s="12">
        <f>CHOOSE(Z6,Assumptions!$D$11,Assumptions!$D$12,Assumptions!$D$13)</f>
        <v>200000</v>
      </c>
      <c r="AA9" s="12">
        <f>CHOOSE(AA6,Assumptions!$D$11,Assumptions!$D$12,Assumptions!$D$13)</f>
        <v>200000</v>
      </c>
      <c r="AB9" s="12">
        <f>CHOOSE(AB6,Assumptions!$D$11,Assumptions!$D$12,Assumptions!$D$13)</f>
        <v>200000</v>
      </c>
      <c r="AC9" s="12">
        <f>CHOOSE(AC6,Assumptions!$D$11,Assumptions!$D$12,Assumptions!$D$13)</f>
        <v>200000</v>
      </c>
      <c r="AD9" s="12">
        <f>CHOOSE(AD6,Assumptions!$D$11,Assumptions!$D$12,Assumptions!$D$13)</f>
        <v>200000</v>
      </c>
      <c r="AE9" s="12">
        <f>CHOOSE(AE6,Assumptions!$D$11,Assumptions!$D$12,Assumptions!$D$13)</f>
        <v>250000</v>
      </c>
      <c r="AF9" s="12">
        <f>CHOOSE(AF6,Assumptions!$D$11,Assumptions!$D$12,Assumptions!$D$13)</f>
        <v>250000</v>
      </c>
      <c r="AG9" s="12">
        <f>CHOOSE(AG6,Assumptions!$D$11,Assumptions!$D$12,Assumptions!$D$13)</f>
        <v>250000</v>
      </c>
      <c r="AH9" s="12">
        <f>CHOOSE(AH6,Assumptions!$D$11,Assumptions!$D$12,Assumptions!$D$13)</f>
        <v>250000</v>
      </c>
      <c r="AI9" s="12">
        <f>CHOOSE(AI6,Assumptions!$D$11,Assumptions!$D$12,Assumptions!$D$13)</f>
        <v>250000</v>
      </c>
      <c r="AJ9" s="12">
        <f>CHOOSE(AJ6,Assumptions!$D$11,Assumptions!$D$12,Assumptions!$D$13)</f>
        <v>250000</v>
      </c>
      <c r="AK9" s="12">
        <f>CHOOSE(AK6,Assumptions!$D$11,Assumptions!$D$12,Assumptions!$D$13)</f>
        <v>250000</v>
      </c>
      <c r="AL9" s="12">
        <f>CHOOSE(AL6,Assumptions!$D$11,Assumptions!$D$12,Assumptions!$D$13)</f>
        <v>250000</v>
      </c>
      <c r="AM9" s="12">
        <f>CHOOSE(AM6,Assumptions!$D$11,Assumptions!$D$12,Assumptions!$D$13)</f>
        <v>250000</v>
      </c>
      <c r="AN9" s="12">
        <f>CHOOSE(AN6,Assumptions!$D$11,Assumptions!$D$12,Assumptions!$D$13)</f>
        <v>250000</v>
      </c>
      <c r="AO9" s="12">
        <f>CHOOSE(AO6,Assumptions!$D$11,Assumptions!$D$12,Assumptions!$D$13)</f>
        <v>250000</v>
      </c>
      <c r="AP9" s="12">
        <f>CHOOSE(AP6,Assumptions!$D$11,Assumptions!$D$12,Assumptions!$D$13)</f>
        <v>250000</v>
      </c>
    </row>
    <row r="10">
      <c r="A10" s="11" t="inlineStr">
        <is>
          <t>Installs</t>
        </is>
      </c>
      <c r="B10" s="14" t="inlineStr">
        <is>
          <t>installs</t>
        </is>
      </c>
      <c r="C10" s="56">
        <f>SUM(G10:R10)</f>
        <v>180000</v>
      </c>
      <c r="D10" s="56">
        <f>SUM(S10:AD10)</f>
        <v>240000</v>
      </c>
      <c r="E10" s="56">
        <f>SUM(AE10:AP10)</f>
        <v>300000</v>
      </c>
      <c r="G10" s="12">
        <f>G9/Assumptions!$D$14</f>
        <v>15000</v>
      </c>
      <c r="H10" s="12">
        <f>H9/Assumptions!$D$14</f>
        <v>15000</v>
      </c>
      <c r="I10" s="12">
        <f>I9/Assumptions!$D$14</f>
        <v>15000</v>
      </c>
      <c r="J10" s="12">
        <f>J9/Assumptions!$D$14</f>
        <v>15000</v>
      </c>
      <c r="K10" s="12">
        <f>K9/Assumptions!$D$14</f>
        <v>15000</v>
      </c>
      <c r="L10" s="12">
        <f>L9/Assumptions!$D$14</f>
        <v>15000</v>
      </c>
      <c r="M10" s="12">
        <f>M9/Assumptions!$D$14</f>
        <v>15000</v>
      </c>
      <c r="N10" s="12">
        <f>N9/Assumptions!$D$14</f>
        <v>15000</v>
      </c>
      <c r="O10" s="12">
        <f>O9/Assumptions!$D$14</f>
        <v>15000</v>
      </c>
      <c r="P10" s="12">
        <f>P9/Assumptions!$D$14</f>
        <v>15000</v>
      </c>
      <c r="Q10" s="12">
        <f>Q9/Assumptions!$D$14</f>
        <v>15000</v>
      </c>
      <c r="R10" s="12">
        <f>R9/Assumptions!$D$14</f>
        <v>15000</v>
      </c>
      <c r="S10" s="12">
        <f>S9/Assumptions!$D$14</f>
        <v>20000</v>
      </c>
      <c r="T10" s="12">
        <f>T9/Assumptions!$D$14</f>
        <v>20000</v>
      </c>
      <c r="U10" s="12">
        <f>U9/Assumptions!$D$14</f>
        <v>20000</v>
      </c>
      <c r="V10" s="12">
        <f>V9/Assumptions!$D$14</f>
        <v>20000</v>
      </c>
      <c r="W10" s="12">
        <f>W9/Assumptions!$D$14</f>
        <v>20000</v>
      </c>
      <c r="X10" s="12">
        <f>X9/Assumptions!$D$14</f>
        <v>20000</v>
      </c>
      <c r="Y10" s="12">
        <f>Y9/Assumptions!$D$14</f>
        <v>20000</v>
      </c>
      <c r="Z10" s="12">
        <f>Z9/Assumptions!$D$14</f>
        <v>20000</v>
      </c>
      <c r="AA10" s="12">
        <f>AA9/Assumptions!$D$14</f>
        <v>20000</v>
      </c>
      <c r="AB10" s="12">
        <f>AB9/Assumptions!$D$14</f>
        <v>20000</v>
      </c>
      <c r="AC10" s="12">
        <f>AC9/Assumptions!$D$14</f>
        <v>20000</v>
      </c>
      <c r="AD10" s="12">
        <f>AD9/Assumptions!$D$14</f>
        <v>20000</v>
      </c>
      <c r="AE10" s="12">
        <f>AE9/Assumptions!$D$14</f>
        <v>25000</v>
      </c>
      <c r="AF10" s="12">
        <f>AF9/Assumptions!$D$14</f>
        <v>25000</v>
      </c>
      <c r="AG10" s="12">
        <f>AG9/Assumptions!$D$14</f>
        <v>25000</v>
      </c>
      <c r="AH10" s="12">
        <f>AH9/Assumptions!$D$14</f>
        <v>25000</v>
      </c>
      <c r="AI10" s="12">
        <f>AI9/Assumptions!$D$14</f>
        <v>25000</v>
      </c>
      <c r="AJ10" s="12">
        <f>AJ9/Assumptions!$D$14</f>
        <v>25000</v>
      </c>
      <c r="AK10" s="12">
        <f>AK9/Assumptions!$D$14</f>
        <v>25000</v>
      </c>
      <c r="AL10" s="12">
        <f>AL9/Assumptions!$D$14</f>
        <v>25000</v>
      </c>
      <c r="AM10" s="12">
        <f>AM9/Assumptions!$D$14</f>
        <v>25000</v>
      </c>
      <c r="AN10" s="12">
        <f>AN9/Assumptions!$D$14</f>
        <v>25000</v>
      </c>
      <c r="AO10" s="12">
        <f>AO9/Assumptions!$D$14</f>
        <v>25000</v>
      </c>
      <c r="AP10" s="12">
        <f>AP9/Assumptions!$D$14</f>
        <v>25000</v>
      </c>
    </row>
    <row r="11">
      <c r="A11" s="11" t="inlineStr">
        <is>
          <t>Paid members (installs x conversion)</t>
        </is>
      </c>
      <c r="B11" s="14" t="inlineStr">
        <is>
          <t>members</t>
        </is>
      </c>
      <c r="C11" s="56">
        <f>SUM(G11:R11)</f>
        <v>14400</v>
      </c>
      <c r="D11" s="56">
        <f>SUM(S11:AD11)</f>
        <v>19200</v>
      </c>
      <c r="E11" s="56">
        <f>SUM(AE11:AP11)</f>
        <v>24000</v>
      </c>
      <c r="G11" s="12">
        <f>G10*Assumptions!$D$15</f>
        <v>1200</v>
      </c>
      <c r="H11" s="12">
        <f>H10*Assumptions!$D$15</f>
        <v>1200</v>
      </c>
      <c r="I11" s="12">
        <f>I10*Assumptions!$D$15</f>
        <v>1200</v>
      </c>
      <c r="J11" s="12">
        <f>J10*Assumptions!$D$15</f>
        <v>1200</v>
      </c>
      <c r="K11" s="12">
        <f>K10*Assumptions!$D$15</f>
        <v>1200</v>
      </c>
      <c r="L11" s="12">
        <f>L10*Assumptions!$D$15</f>
        <v>1200</v>
      </c>
      <c r="M11" s="12">
        <f>M10*Assumptions!$D$15</f>
        <v>1200</v>
      </c>
      <c r="N11" s="12">
        <f>N10*Assumptions!$D$15</f>
        <v>1200</v>
      </c>
      <c r="O11" s="12">
        <f>O10*Assumptions!$D$15</f>
        <v>1200</v>
      </c>
      <c r="P11" s="12">
        <f>P10*Assumptions!$D$15</f>
        <v>1200</v>
      </c>
      <c r="Q11" s="12">
        <f>Q10*Assumptions!$D$15</f>
        <v>1200</v>
      </c>
      <c r="R11" s="12">
        <f>R10*Assumptions!$D$15</f>
        <v>1200</v>
      </c>
      <c r="S11" s="12">
        <f>S10*Assumptions!$D$15</f>
        <v>1600</v>
      </c>
      <c r="T11" s="12">
        <f>T10*Assumptions!$D$15</f>
        <v>1600</v>
      </c>
      <c r="U11" s="12">
        <f>U10*Assumptions!$D$15</f>
        <v>1600</v>
      </c>
      <c r="V11" s="12">
        <f>V10*Assumptions!$D$15</f>
        <v>1600</v>
      </c>
      <c r="W11" s="12">
        <f>W10*Assumptions!$D$15</f>
        <v>1600</v>
      </c>
      <c r="X11" s="12">
        <f>X10*Assumptions!$D$15</f>
        <v>1600</v>
      </c>
      <c r="Y11" s="12">
        <f>Y10*Assumptions!$D$15</f>
        <v>1600</v>
      </c>
      <c r="Z11" s="12">
        <f>Z10*Assumptions!$D$15</f>
        <v>1600</v>
      </c>
      <c r="AA11" s="12">
        <f>AA10*Assumptions!$D$15</f>
        <v>1600</v>
      </c>
      <c r="AB11" s="12">
        <f>AB10*Assumptions!$D$15</f>
        <v>1600</v>
      </c>
      <c r="AC11" s="12">
        <f>AC10*Assumptions!$D$15</f>
        <v>1600</v>
      </c>
      <c r="AD11" s="12">
        <f>AD10*Assumptions!$D$15</f>
        <v>1600</v>
      </c>
      <c r="AE11" s="12">
        <f>AE10*Assumptions!$D$15</f>
        <v>2000</v>
      </c>
      <c r="AF11" s="12">
        <f>AF10*Assumptions!$D$15</f>
        <v>2000</v>
      </c>
      <c r="AG11" s="12">
        <f>AG10*Assumptions!$D$15</f>
        <v>2000</v>
      </c>
      <c r="AH11" s="12">
        <f>AH10*Assumptions!$D$15</f>
        <v>2000</v>
      </c>
      <c r="AI11" s="12">
        <f>AI10*Assumptions!$D$15</f>
        <v>2000</v>
      </c>
      <c r="AJ11" s="12">
        <f>AJ10*Assumptions!$D$15</f>
        <v>2000</v>
      </c>
      <c r="AK11" s="12">
        <f>AK10*Assumptions!$D$15</f>
        <v>2000</v>
      </c>
      <c r="AL11" s="12">
        <f>AL10*Assumptions!$D$15</f>
        <v>2000</v>
      </c>
      <c r="AM11" s="12">
        <f>AM10*Assumptions!$D$15</f>
        <v>2000</v>
      </c>
      <c r="AN11" s="12">
        <f>AN10*Assumptions!$D$15</f>
        <v>2000</v>
      </c>
      <c r="AO11" s="12">
        <f>AO10*Assumptions!$D$15</f>
        <v>2000</v>
      </c>
      <c r="AP11" s="12">
        <f>AP10*Assumptions!$D$15</f>
        <v>2000</v>
      </c>
    </row>
    <row r="12">
      <c r="A12" s="11" t="inlineStr">
        <is>
          <t>Organic, PR and creator members</t>
        </is>
      </c>
      <c r="B12" s="14" t="inlineStr">
        <is>
          <t>members</t>
        </is>
      </c>
      <c r="C12" s="56">
        <f>SUM(G12:R12)</f>
        <v>14400</v>
      </c>
      <c r="D12" s="56">
        <f>SUM(S12:AD12)</f>
        <v>19200</v>
      </c>
      <c r="E12" s="56">
        <f>SUM(AE12:AP12)</f>
        <v>24000</v>
      </c>
      <c r="G12" s="12">
        <f>G11*Assumptions!$D$16</f>
        <v>1200</v>
      </c>
      <c r="H12" s="12">
        <f>H11*Assumptions!$D$16</f>
        <v>1200</v>
      </c>
      <c r="I12" s="12">
        <f>I11*Assumptions!$D$16</f>
        <v>1200</v>
      </c>
      <c r="J12" s="12">
        <f>J11*Assumptions!$D$16</f>
        <v>1200</v>
      </c>
      <c r="K12" s="12">
        <f>K11*Assumptions!$D$16</f>
        <v>1200</v>
      </c>
      <c r="L12" s="12">
        <f>L11*Assumptions!$D$16</f>
        <v>1200</v>
      </c>
      <c r="M12" s="12">
        <f>M11*Assumptions!$D$16</f>
        <v>1200</v>
      </c>
      <c r="N12" s="12">
        <f>N11*Assumptions!$D$16</f>
        <v>1200</v>
      </c>
      <c r="O12" s="12">
        <f>O11*Assumptions!$D$16</f>
        <v>1200</v>
      </c>
      <c r="P12" s="12">
        <f>P11*Assumptions!$D$16</f>
        <v>1200</v>
      </c>
      <c r="Q12" s="12">
        <f>Q11*Assumptions!$D$16</f>
        <v>1200</v>
      </c>
      <c r="R12" s="12">
        <f>R11*Assumptions!$D$16</f>
        <v>1200</v>
      </c>
      <c r="S12" s="12">
        <f>S11*Assumptions!$D$16</f>
        <v>1600</v>
      </c>
      <c r="T12" s="12">
        <f>T11*Assumptions!$D$16</f>
        <v>1600</v>
      </c>
      <c r="U12" s="12">
        <f>U11*Assumptions!$D$16</f>
        <v>1600</v>
      </c>
      <c r="V12" s="12">
        <f>V11*Assumptions!$D$16</f>
        <v>1600</v>
      </c>
      <c r="W12" s="12">
        <f>W11*Assumptions!$D$16</f>
        <v>1600</v>
      </c>
      <c r="X12" s="12">
        <f>X11*Assumptions!$D$16</f>
        <v>1600</v>
      </c>
      <c r="Y12" s="12">
        <f>Y11*Assumptions!$D$16</f>
        <v>1600</v>
      </c>
      <c r="Z12" s="12">
        <f>Z11*Assumptions!$D$16</f>
        <v>1600</v>
      </c>
      <c r="AA12" s="12">
        <f>AA11*Assumptions!$D$16</f>
        <v>1600</v>
      </c>
      <c r="AB12" s="12">
        <f>AB11*Assumptions!$D$16</f>
        <v>1600</v>
      </c>
      <c r="AC12" s="12">
        <f>AC11*Assumptions!$D$16</f>
        <v>1600</v>
      </c>
      <c r="AD12" s="12">
        <f>AD11*Assumptions!$D$16</f>
        <v>1600</v>
      </c>
      <c r="AE12" s="12">
        <f>AE11*Assumptions!$D$16</f>
        <v>2000</v>
      </c>
      <c r="AF12" s="12">
        <f>AF11*Assumptions!$D$16</f>
        <v>2000</v>
      </c>
      <c r="AG12" s="12">
        <f>AG11*Assumptions!$D$16</f>
        <v>2000</v>
      </c>
      <c r="AH12" s="12">
        <f>AH11*Assumptions!$D$16</f>
        <v>2000</v>
      </c>
      <c r="AI12" s="12">
        <f>AI11*Assumptions!$D$16</f>
        <v>2000</v>
      </c>
      <c r="AJ12" s="12">
        <f>AJ11*Assumptions!$D$16</f>
        <v>2000</v>
      </c>
      <c r="AK12" s="12">
        <f>AK11*Assumptions!$D$16</f>
        <v>2000</v>
      </c>
      <c r="AL12" s="12">
        <f>AL11*Assumptions!$D$16</f>
        <v>2000</v>
      </c>
      <c r="AM12" s="12">
        <f>AM11*Assumptions!$D$16</f>
        <v>2000</v>
      </c>
      <c r="AN12" s="12">
        <f>AN11*Assumptions!$D$16</f>
        <v>2000</v>
      </c>
      <c r="AO12" s="12">
        <f>AO11*Assumptions!$D$16</f>
        <v>2000</v>
      </c>
      <c r="AP12" s="12">
        <f>AP11*Assumptions!$D$16</f>
        <v>2000</v>
      </c>
    </row>
    <row r="13">
      <c r="A13" s="4" t="inlineStr">
        <is>
          <t>New individual members</t>
        </is>
      </c>
      <c r="B13" s="14" t="inlineStr">
        <is>
          <t>members</t>
        </is>
      </c>
      <c r="C13" s="56">
        <f>SUM(G13:R13)</f>
        <v>28800</v>
      </c>
      <c r="D13" s="56">
        <f>SUM(S13:AD13)</f>
        <v>38400</v>
      </c>
      <c r="E13" s="56">
        <f>SUM(AE13:AP13)</f>
        <v>48000</v>
      </c>
      <c r="G13" s="57">
        <f>G11+G12</f>
        <v>2400</v>
      </c>
      <c r="H13" s="57">
        <f>H11+H12</f>
        <v>2400</v>
      </c>
      <c r="I13" s="57">
        <f>I11+I12</f>
        <v>2400</v>
      </c>
      <c r="J13" s="57">
        <f>J11+J12</f>
        <v>2400</v>
      </c>
      <c r="K13" s="57">
        <f>K11+K12</f>
        <v>2400</v>
      </c>
      <c r="L13" s="57">
        <f>L11+L12</f>
        <v>2400</v>
      </c>
      <c r="M13" s="57">
        <f>M11+M12</f>
        <v>2400</v>
      </c>
      <c r="N13" s="57">
        <f>N11+N12</f>
        <v>2400</v>
      </c>
      <c r="O13" s="57">
        <f>O11+O12</f>
        <v>2400</v>
      </c>
      <c r="P13" s="57">
        <f>P11+P12</f>
        <v>2400</v>
      </c>
      <c r="Q13" s="57">
        <f>Q11+Q12</f>
        <v>2400</v>
      </c>
      <c r="R13" s="57">
        <f>R11+R12</f>
        <v>2400</v>
      </c>
      <c r="S13" s="57">
        <f>S11+S12</f>
        <v>3200</v>
      </c>
      <c r="T13" s="57">
        <f>T11+T12</f>
        <v>3200</v>
      </c>
      <c r="U13" s="57">
        <f>U11+U12</f>
        <v>3200</v>
      </c>
      <c r="V13" s="57">
        <f>V11+V12</f>
        <v>3200</v>
      </c>
      <c r="W13" s="57">
        <f>W11+W12</f>
        <v>3200</v>
      </c>
      <c r="X13" s="57">
        <f>X11+X12</f>
        <v>3200</v>
      </c>
      <c r="Y13" s="57">
        <f>Y11+Y12</f>
        <v>3200</v>
      </c>
      <c r="Z13" s="57">
        <f>Z11+Z12</f>
        <v>3200</v>
      </c>
      <c r="AA13" s="57">
        <f>AA11+AA12</f>
        <v>3200</v>
      </c>
      <c r="AB13" s="57">
        <f>AB11+AB12</f>
        <v>3200</v>
      </c>
      <c r="AC13" s="57">
        <f>AC11+AC12</f>
        <v>3200</v>
      </c>
      <c r="AD13" s="57">
        <f>AD11+AD12</f>
        <v>3200</v>
      </c>
      <c r="AE13" s="57">
        <f>AE11+AE12</f>
        <v>4000</v>
      </c>
      <c r="AF13" s="57">
        <f>AF11+AF12</f>
        <v>4000</v>
      </c>
      <c r="AG13" s="57">
        <f>AG11+AG12</f>
        <v>4000</v>
      </c>
      <c r="AH13" s="57">
        <f>AH11+AH12</f>
        <v>4000</v>
      </c>
      <c r="AI13" s="57">
        <f>AI11+AI12</f>
        <v>4000</v>
      </c>
      <c r="AJ13" s="57">
        <f>AJ11+AJ12</f>
        <v>4000</v>
      </c>
      <c r="AK13" s="57">
        <f>AK11+AK12</f>
        <v>4000</v>
      </c>
      <c r="AL13" s="57">
        <f>AL11+AL12</f>
        <v>4000</v>
      </c>
      <c r="AM13" s="57">
        <f>AM11+AM12</f>
        <v>4000</v>
      </c>
      <c r="AN13" s="57">
        <f>AN11+AN12</f>
        <v>4000</v>
      </c>
      <c r="AO13" s="57">
        <f>AO11+AO12</f>
        <v>4000</v>
      </c>
      <c r="AP13" s="57">
        <f>AP11+AP12</f>
        <v>4000</v>
      </c>
    </row>
    <row r="14">
      <c r="A14" s="11" t="inlineStr">
        <is>
          <t xml:space="preserve">  on the weekly plan</t>
        </is>
      </c>
      <c r="B14" s="14" t="inlineStr">
        <is>
          <t>members</t>
        </is>
      </c>
      <c r="C14" s="56">
        <f>SUM(G14:R14)</f>
        <v>4320</v>
      </c>
      <c r="D14" s="56">
        <f>SUM(S14:AD14)</f>
        <v>5760</v>
      </c>
      <c r="E14" s="56">
        <f>SUM(AE14:AP14)</f>
        <v>7200</v>
      </c>
      <c r="G14" s="12">
        <f>G13*Assumptions!$D$19</f>
        <v>360</v>
      </c>
      <c r="H14" s="12">
        <f>H13*Assumptions!$D$19</f>
        <v>360</v>
      </c>
      <c r="I14" s="12">
        <f>I13*Assumptions!$D$19</f>
        <v>360</v>
      </c>
      <c r="J14" s="12">
        <f>J13*Assumptions!$D$19</f>
        <v>360</v>
      </c>
      <c r="K14" s="12">
        <f>K13*Assumptions!$D$19</f>
        <v>360</v>
      </c>
      <c r="L14" s="12">
        <f>L13*Assumptions!$D$19</f>
        <v>360</v>
      </c>
      <c r="M14" s="12">
        <f>M13*Assumptions!$D$19</f>
        <v>360</v>
      </c>
      <c r="N14" s="12">
        <f>N13*Assumptions!$D$19</f>
        <v>360</v>
      </c>
      <c r="O14" s="12">
        <f>O13*Assumptions!$D$19</f>
        <v>360</v>
      </c>
      <c r="P14" s="12">
        <f>P13*Assumptions!$D$19</f>
        <v>360</v>
      </c>
      <c r="Q14" s="12">
        <f>Q13*Assumptions!$D$19</f>
        <v>360</v>
      </c>
      <c r="R14" s="12">
        <f>R13*Assumptions!$D$19</f>
        <v>360</v>
      </c>
      <c r="S14" s="12">
        <f>S13*Assumptions!$D$19</f>
        <v>480</v>
      </c>
      <c r="T14" s="12">
        <f>T13*Assumptions!$D$19</f>
        <v>480</v>
      </c>
      <c r="U14" s="12">
        <f>U13*Assumptions!$D$19</f>
        <v>480</v>
      </c>
      <c r="V14" s="12">
        <f>V13*Assumptions!$D$19</f>
        <v>480</v>
      </c>
      <c r="W14" s="12">
        <f>W13*Assumptions!$D$19</f>
        <v>480</v>
      </c>
      <c r="X14" s="12">
        <f>X13*Assumptions!$D$19</f>
        <v>480</v>
      </c>
      <c r="Y14" s="12">
        <f>Y13*Assumptions!$D$19</f>
        <v>480</v>
      </c>
      <c r="Z14" s="12">
        <f>Z13*Assumptions!$D$19</f>
        <v>480</v>
      </c>
      <c r="AA14" s="12">
        <f>AA13*Assumptions!$D$19</f>
        <v>480</v>
      </c>
      <c r="AB14" s="12">
        <f>AB13*Assumptions!$D$19</f>
        <v>480</v>
      </c>
      <c r="AC14" s="12">
        <f>AC13*Assumptions!$D$19</f>
        <v>480</v>
      </c>
      <c r="AD14" s="12">
        <f>AD13*Assumptions!$D$19</f>
        <v>480</v>
      </c>
      <c r="AE14" s="12">
        <f>AE13*Assumptions!$D$19</f>
        <v>600</v>
      </c>
      <c r="AF14" s="12">
        <f>AF13*Assumptions!$D$19</f>
        <v>600</v>
      </c>
      <c r="AG14" s="12">
        <f>AG13*Assumptions!$D$19</f>
        <v>600</v>
      </c>
      <c r="AH14" s="12">
        <f>AH13*Assumptions!$D$19</f>
        <v>600</v>
      </c>
      <c r="AI14" s="12">
        <f>AI13*Assumptions!$D$19</f>
        <v>600</v>
      </c>
      <c r="AJ14" s="12">
        <f>AJ13*Assumptions!$D$19</f>
        <v>600</v>
      </c>
      <c r="AK14" s="12">
        <f>AK13*Assumptions!$D$19</f>
        <v>600</v>
      </c>
      <c r="AL14" s="12">
        <f>AL13*Assumptions!$D$19</f>
        <v>600</v>
      </c>
      <c r="AM14" s="12">
        <f>AM13*Assumptions!$D$19</f>
        <v>600</v>
      </c>
      <c r="AN14" s="12">
        <f>AN13*Assumptions!$D$19</f>
        <v>600</v>
      </c>
      <c r="AO14" s="12">
        <f>AO13*Assumptions!$D$19</f>
        <v>600</v>
      </c>
      <c r="AP14" s="12">
        <f>AP13*Assumptions!$D$19</f>
        <v>600</v>
      </c>
    </row>
    <row r="15">
      <c r="A15" s="11" t="inlineStr">
        <is>
          <t xml:space="preserve">  on the monthly plan</t>
        </is>
      </c>
      <c r="B15" s="14" t="inlineStr">
        <is>
          <t>members</t>
        </is>
      </c>
      <c r="C15" s="56">
        <f>SUM(G15:R15)</f>
        <v>12960</v>
      </c>
      <c r="D15" s="56">
        <f>SUM(S15:AD15)</f>
        <v>17280</v>
      </c>
      <c r="E15" s="56">
        <f>SUM(AE15:AP15)</f>
        <v>21600</v>
      </c>
      <c r="G15" s="12">
        <f>G13*Assumptions!$D$18</f>
        <v>1080</v>
      </c>
      <c r="H15" s="12">
        <f>H13*Assumptions!$D$18</f>
        <v>1080</v>
      </c>
      <c r="I15" s="12">
        <f>I13*Assumptions!$D$18</f>
        <v>1080</v>
      </c>
      <c r="J15" s="12">
        <f>J13*Assumptions!$D$18</f>
        <v>1080</v>
      </c>
      <c r="K15" s="12">
        <f>K13*Assumptions!$D$18</f>
        <v>1080</v>
      </c>
      <c r="L15" s="12">
        <f>L13*Assumptions!$D$18</f>
        <v>1080</v>
      </c>
      <c r="M15" s="12">
        <f>M13*Assumptions!$D$18</f>
        <v>1080</v>
      </c>
      <c r="N15" s="12">
        <f>N13*Assumptions!$D$18</f>
        <v>1080</v>
      </c>
      <c r="O15" s="12">
        <f>O13*Assumptions!$D$18</f>
        <v>1080</v>
      </c>
      <c r="P15" s="12">
        <f>P13*Assumptions!$D$18</f>
        <v>1080</v>
      </c>
      <c r="Q15" s="12">
        <f>Q13*Assumptions!$D$18</f>
        <v>1080</v>
      </c>
      <c r="R15" s="12">
        <f>R13*Assumptions!$D$18</f>
        <v>1080</v>
      </c>
      <c r="S15" s="12">
        <f>S13*Assumptions!$D$18</f>
        <v>1440</v>
      </c>
      <c r="T15" s="12">
        <f>T13*Assumptions!$D$18</f>
        <v>1440</v>
      </c>
      <c r="U15" s="12">
        <f>U13*Assumptions!$D$18</f>
        <v>1440</v>
      </c>
      <c r="V15" s="12">
        <f>V13*Assumptions!$D$18</f>
        <v>1440</v>
      </c>
      <c r="W15" s="12">
        <f>W13*Assumptions!$D$18</f>
        <v>1440</v>
      </c>
      <c r="X15" s="12">
        <f>X13*Assumptions!$D$18</f>
        <v>1440</v>
      </c>
      <c r="Y15" s="12">
        <f>Y13*Assumptions!$D$18</f>
        <v>1440</v>
      </c>
      <c r="Z15" s="12">
        <f>Z13*Assumptions!$D$18</f>
        <v>1440</v>
      </c>
      <c r="AA15" s="12">
        <f>AA13*Assumptions!$D$18</f>
        <v>1440</v>
      </c>
      <c r="AB15" s="12">
        <f>AB13*Assumptions!$D$18</f>
        <v>1440</v>
      </c>
      <c r="AC15" s="12">
        <f>AC13*Assumptions!$D$18</f>
        <v>1440</v>
      </c>
      <c r="AD15" s="12">
        <f>AD13*Assumptions!$D$18</f>
        <v>1440</v>
      </c>
      <c r="AE15" s="12">
        <f>AE13*Assumptions!$D$18</f>
        <v>1800</v>
      </c>
      <c r="AF15" s="12">
        <f>AF13*Assumptions!$D$18</f>
        <v>1800</v>
      </c>
      <c r="AG15" s="12">
        <f>AG13*Assumptions!$D$18</f>
        <v>1800</v>
      </c>
      <c r="AH15" s="12">
        <f>AH13*Assumptions!$D$18</f>
        <v>1800</v>
      </c>
      <c r="AI15" s="12">
        <f>AI13*Assumptions!$D$18</f>
        <v>1800</v>
      </c>
      <c r="AJ15" s="12">
        <f>AJ13*Assumptions!$D$18</f>
        <v>1800</v>
      </c>
      <c r="AK15" s="12">
        <f>AK13*Assumptions!$D$18</f>
        <v>1800</v>
      </c>
      <c r="AL15" s="12">
        <f>AL13*Assumptions!$D$18</f>
        <v>1800</v>
      </c>
      <c r="AM15" s="12">
        <f>AM13*Assumptions!$D$18</f>
        <v>1800</v>
      </c>
      <c r="AN15" s="12">
        <f>AN13*Assumptions!$D$18</f>
        <v>1800</v>
      </c>
      <c r="AO15" s="12">
        <f>AO13*Assumptions!$D$18</f>
        <v>1800</v>
      </c>
      <c r="AP15" s="12">
        <f>AP13*Assumptions!$D$18</f>
        <v>1800</v>
      </c>
    </row>
    <row r="16">
      <c r="A16" s="35" t="inlineStr">
        <is>
          <t>Members (end of month)</t>
        </is>
      </c>
      <c r="B16" s="14" t="inlineStr">
        <is>
          <t>members</t>
        </is>
      </c>
      <c r="C16" s="56">
        <f>SUM(G16:R16)</f>
        <v>11520</v>
      </c>
      <c r="D16" s="56">
        <f>SUM(S16:AD16)</f>
        <v>15360</v>
      </c>
      <c r="E16" s="56">
        <f>SUM(AE16:AP16)</f>
        <v>19200</v>
      </c>
      <c r="G16" s="12">
        <f>G13*Assumptions!$D$17</f>
        <v>960</v>
      </c>
      <c r="H16" s="12">
        <f>H13*Assumptions!$D$17</f>
        <v>960</v>
      </c>
      <c r="I16" s="12">
        <f>I13*Assumptions!$D$17</f>
        <v>960</v>
      </c>
      <c r="J16" s="12">
        <f>J13*Assumptions!$D$17</f>
        <v>960</v>
      </c>
      <c r="K16" s="12">
        <f>K13*Assumptions!$D$17</f>
        <v>960</v>
      </c>
      <c r="L16" s="12">
        <f>L13*Assumptions!$D$17</f>
        <v>960</v>
      </c>
      <c r="M16" s="12">
        <f>M13*Assumptions!$D$17</f>
        <v>960</v>
      </c>
      <c r="N16" s="12">
        <f>N13*Assumptions!$D$17</f>
        <v>960</v>
      </c>
      <c r="O16" s="12">
        <f>O13*Assumptions!$D$17</f>
        <v>960</v>
      </c>
      <c r="P16" s="12">
        <f>P13*Assumptions!$D$17</f>
        <v>960</v>
      </c>
      <c r="Q16" s="12">
        <f>Q13*Assumptions!$D$17</f>
        <v>960</v>
      </c>
      <c r="R16" s="12">
        <f>R13*Assumptions!$D$17</f>
        <v>960</v>
      </c>
      <c r="S16" s="12">
        <f>S13*Assumptions!$D$17</f>
        <v>1280</v>
      </c>
      <c r="T16" s="12">
        <f>T13*Assumptions!$D$17</f>
        <v>1280</v>
      </c>
      <c r="U16" s="12">
        <f>U13*Assumptions!$D$17</f>
        <v>1280</v>
      </c>
      <c r="V16" s="12">
        <f>V13*Assumptions!$D$17</f>
        <v>1280</v>
      </c>
      <c r="W16" s="12">
        <f>W13*Assumptions!$D$17</f>
        <v>1280</v>
      </c>
      <c r="X16" s="12">
        <f>X13*Assumptions!$D$17</f>
        <v>1280</v>
      </c>
      <c r="Y16" s="12">
        <f>Y13*Assumptions!$D$17</f>
        <v>1280</v>
      </c>
      <c r="Z16" s="12">
        <f>Z13*Assumptions!$D$17</f>
        <v>1280</v>
      </c>
      <c r="AA16" s="12">
        <f>AA13*Assumptions!$D$17</f>
        <v>1280</v>
      </c>
      <c r="AB16" s="12">
        <f>AB13*Assumptions!$D$17</f>
        <v>1280</v>
      </c>
      <c r="AC16" s="12">
        <f>AC13*Assumptions!$D$17</f>
        <v>1280</v>
      </c>
      <c r="AD16" s="12">
        <f>AD13*Assumptions!$D$17</f>
        <v>1280</v>
      </c>
      <c r="AE16" s="12">
        <f>AE13*Assumptions!$D$17</f>
        <v>1600</v>
      </c>
      <c r="AF16" s="12">
        <f>AF13*Assumptions!$D$17</f>
        <v>1600</v>
      </c>
      <c r="AG16" s="12">
        <f>AG13*Assumptions!$D$17</f>
        <v>1600</v>
      </c>
      <c r="AH16" s="12">
        <f>AH13*Assumptions!$D$17</f>
        <v>1600</v>
      </c>
      <c r="AI16" s="12">
        <f>AI13*Assumptions!$D$17</f>
        <v>1600</v>
      </c>
      <c r="AJ16" s="12">
        <f>AJ13*Assumptions!$D$17</f>
        <v>1600</v>
      </c>
      <c r="AK16" s="12">
        <f>AK13*Assumptions!$D$17</f>
        <v>1600</v>
      </c>
      <c r="AL16" s="12">
        <f>AL13*Assumptions!$D$17</f>
        <v>1600</v>
      </c>
      <c r="AM16" s="12">
        <f>AM13*Assumptions!$D$17</f>
        <v>1600</v>
      </c>
      <c r="AN16" s="12">
        <f>AN13*Assumptions!$D$17</f>
        <v>1600</v>
      </c>
      <c r="AO16" s="12">
        <f>AO13*Assumptions!$D$17</f>
        <v>1600</v>
      </c>
      <c r="AP16" s="12">
        <f>AP13*Assumptions!$D$17</f>
        <v>1600</v>
      </c>
    </row>
    <row r="19">
      <c r="A19" s="11" t="inlineStr">
        <is>
          <t>Weekly payers</t>
        </is>
      </c>
      <c r="B19" s="14" t="inlineStr">
        <is>
          <t>members</t>
        </is>
      </c>
      <c r="C19" s="56">
        <f>R19</f>
        <v>2583.2536686684</v>
      </c>
      <c r="D19" s="56">
        <f>AD19</f>
        <v>4173.92536114606</v>
      </c>
      <c r="E19" s="56">
        <f>AP19</f>
        <v>5484.26258616877</v>
      </c>
      <c r="G19" s="12">
        <f>G14</f>
        <v>360</v>
      </c>
      <c r="H19" s="12">
        <f>G19*(1-Assumptions!$D$21)+H14</f>
        <v>684</v>
      </c>
      <c r="I19" s="12">
        <f>H19*(1-Assumptions!$D$21)+I14</f>
        <v>975.6</v>
      </c>
      <c r="J19" s="12">
        <f>I19*(1-Assumptions!$D$21)+J14</f>
        <v>1238.04</v>
      </c>
      <c r="K19" s="12">
        <f>J19*(1-Assumptions!$D$21)+K14</f>
        <v>1474.236</v>
      </c>
      <c r="L19" s="12">
        <f>K19*(1-Assumptions!$D$21)+L14</f>
        <v>1686.8124</v>
      </c>
      <c r="M19" s="12">
        <f>L19*(1-Assumptions!$D$21)+M14</f>
        <v>1878.13116</v>
      </c>
      <c r="N19" s="12">
        <f>M19*(1-Assumptions!$D$21)+N14</f>
        <v>2050.318044</v>
      </c>
      <c r="O19" s="12">
        <f>N19*(1-Assumptions!$D$21)+O14</f>
        <v>2205.2862396</v>
      </c>
      <c r="P19" s="12">
        <f>O19*(1-Assumptions!$D$21)+P14</f>
        <v>2344.75761564</v>
      </c>
      <c r="Q19" s="12">
        <f>P19*(1-Assumptions!$D$21)+Q14</f>
        <v>2470.281854076</v>
      </c>
      <c r="R19" s="12">
        <f>Q19*(1-Assumptions!$D$21)+R14</f>
        <v>2583.2536686684</v>
      </c>
      <c r="S19" s="12">
        <f>R19*(1-Assumptions!$D$21)+S14</f>
        <v>2804.92830180156</v>
      </c>
      <c r="T19" s="12">
        <f>S19*(1-Assumptions!$D$21)+T14</f>
        <v>3004.4354716214</v>
      </c>
      <c r="U19" s="12">
        <f>T19*(1-Assumptions!$D$21)+U14</f>
        <v>3183.99192445926</v>
      </c>
      <c r="V19" s="12">
        <f>U19*(1-Assumptions!$D$21)+V14</f>
        <v>3345.59273201334</v>
      </c>
      <c r="W19" s="12">
        <f>V19*(1-Assumptions!$D$21)+W14</f>
        <v>3491.033458812</v>
      </c>
      <c r="X19" s="12">
        <f>W19*(1-Assumptions!$D$21)+X14</f>
        <v>3621.9301129308</v>
      </c>
      <c r="Y19" s="12">
        <f>X19*(1-Assumptions!$D$21)+Y14</f>
        <v>3739.73710163772</v>
      </c>
      <c r="Z19" s="12">
        <f>Y19*(1-Assumptions!$D$21)+Z14</f>
        <v>3845.76339147395</v>
      </c>
      <c r="AA19" s="12">
        <f>Z19*(1-Assumptions!$D$21)+AA14</f>
        <v>3941.18705232656</v>
      </c>
      <c r="AB19" s="12">
        <f>AA19*(1-Assumptions!$D$21)+AB14</f>
        <v>4027.0683470939</v>
      </c>
      <c r="AC19" s="12">
        <f>AB19*(1-Assumptions!$D$21)+AC14</f>
        <v>4104.36151238451</v>
      </c>
      <c r="AD19" s="12">
        <f>AC19*(1-Assumptions!$D$21)+AD14</f>
        <v>4173.92536114606</v>
      </c>
      <c r="AE19" s="12">
        <f>AD19*(1-Assumptions!$D$21)+AE14</f>
        <v>4356.53282503145</v>
      </c>
      <c r="AF19" s="12">
        <f>AE19*(1-Assumptions!$D$21)+AF14</f>
        <v>4520.87954252831</v>
      </c>
      <c r="AG19" s="12">
        <f>AF19*(1-Assumptions!$D$21)+AG14</f>
        <v>4668.79158827548</v>
      </c>
      <c r="AH19" s="12">
        <f>AG19*(1-Assumptions!$D$21)+AH14</f>
        <v>4801.91242944793</v>
      </c>
      <c r="AI19" s="12">
        <f>AH19*(1-Assumptions!$D$21)+AI14</f>
        <v>4921.72118650314</v>
      </c>
      <c r="AJ19" s="12">
        <f>AI19*(1-Assumptions!$D$21)+AJ14</f>
        <v>5029.54906785282</v>
      </c>
      <c r="AK19" s="12">
        <f>AJ19*(1-Assumptions!$D$21)+AK14</f>
        <v>5126.59416106754</v>
      </c>
      <c r="AL19" s="12">
        <f>AK19*(1-Assumptions!$D$21)+AL14</f>
        <v>5213.93474496079</v>
      </c>
      <c r="AM19" s="12">
        <f>AL19*(1-Assumptions!$D$21)+AM14</f>
        <v>5292.54127046471</v>
      </c>
      <c r="AN19" s="12">
        <f>AM19*(1-Assumptions!$D$21)+AN14</f>
        <v>5363.28714341824</v>
      </c>
      <c r="AO19" s="12">
        <f>AN19*(1-Assumptions!$D$21)+AO14</f>
        <v>5426.95842907641</v>
      </c>
      <c r="AP19" s="12">
        <f>AO19*(1-Assumptions!$D$21)+AP14</f>
        <v>5484.26258616877</v>
      </c>
    </row>
    <row r="20">
      <c r="A20" s="11" t="inlineStr">
        <is>
          <t>Monthly payers</t>
        </is>
      </c>
      <c r="B20" s="14" t="inlineStr">
        <is>
          <t>members</t>
        </is>
      </c>
      <c r="C20" s="56">
        <f>R20</f>
        <v>9928.22210648704</v>
      </c>
      <c r="D20" s="56">
        <f>AD20</f>
        <v>18602.4444431115</v>
      </c>
      <c r="E20" s="56">
        <f>AP20</f>
        <v>26599.0553541641</v>
      </c>
      <c r="G20" s="12">
        <f>G15</f>
        <v>1080</v>
      </c>
      <c r="H20" s="12">
        <f>G20*(1-Assumptions!$D$22)+H15</f>
        <v>2106</v>
      </c>
      <c r="I20" s="12">
        <f>H20*(1-Assumptions!$D$22)+I15</f>
        <v>3080.7</v>
      </c>
      <c r="J20" s="12">
        <f>I20*(1-Assumptions!$D$22)+J15</f>
        <v>4006.665</v>
      </c>
      <c r="K20" s="12">
        <f>J20*(1-Assumptions!$D$22)+K15</f>
        <v>4886.33175</v>
      </c>
      <c r="L20" s="12">
        <f>K20*(1-Assumptions!$D$22)+L15</f>
        <v>5722.0151625</v>
      </c>
      <c r="M20" s="12">
        <f>L20*(1-Assumptions!$D$22)+M15</f>
        <v>6515.914404375</v>
      </c>
      <c r="N20" s="12">
        <f>M20*(1-Assumptions!$D$22)+N15</f>
        <v>7270.11868415625</v>
      </c>
      <c r="O20" s="12">
        <f>N20*(1-Assumptions!$D$22)+O15</f>
        <v>7986.61274994844</v>
      </c>
      <c r="P20" s="12">
        <f>O20*(1-Assumptions!$D$22)+P15</f>
        <v>8667.28211245101</v>
      </c>
      <c r="Q20" s="12">
        <f>P20*(1-Assumptions!$D$22)+Q15</f>
        <v>9313.91800682846</v>
      </c>
      <c r="R20" s="12">
        <f>Q20*(1-Assumptions!$D$22)+R15</f>
        <v>9928.22210648704</v>
      </c>
      <c r="S20" s="12">
        <f>R20*(1-Assumptions!$D$22)+S15</f>
        <v>10871.8110011627</v>
      </c>
      <c r="T20" s="12">
        <f>S20*(1-Assumptions!$D$22)+T15</f>
        <v>11768.2204511046</v>
      </c>
      <c r="U20" s="12">
        <f>T20*(1-Assumptions!$D$22)+U15</f>
        <v>12619.8094285493</v>
      </c>
      <c r="V20" s="12">
        <f>U20*(1-Assumptions!$D$22)+V15</f>
        <v>13428.8189571219</v>
      </c>
      <c r="W20" s="12">
        <f>V20*(1-Assumptions!$D$22)+W15</f>
        <v>14197.3780092658</v>
      </c>
      <c r="X20" s="12">
        <f>W20*(1-Assumptions!$D$22)+X15</f>
        <v>14927.5091088025</v>
      </c>
      <c r="Y20" s="12">
        <f>X20*(1-Assumptions!$D$22)+Y15</f>
        <v>15621.1336533623</v>
      </c>
      <c r="Z20" s="12">
        <f>Y20*(1-Assumptions!$D$22)+Z15</f>
        <v>16280.0769706942</v>
      </c>
      <c r="AA20" s="12">
        <f>Z20*(1-Assumptions!$D$22)+AA15</f>
        <v>16906.0731221595</v>
      </c>
      <c r="AB20" s="12">
        <f>AA20*(1-Assumptions!$D$22)+AB15</f>
        <v>17500.7694660515</v>
      </c>
      <c r="AC20" s="12">
        <f>AB20*(1-Assumptions!$D$22)+AC15</f>
        <v>18065.730992749</v>
      </c>
      <c r="AD20" s="12">
        <f>AC20*(1-Assumptions!$D$22)+AD15</f>
        <v>18602.4444431115</v>
      </c>
      <c r="AE20" s="12">
        <f>AD20*(1-Assumptions!$D$22)+AE15</f>
        <v>19472.3222209559</v>
      </c>
      <c r="AF20" s="12">
        <f>AE20*(1-Assumptions!$D$22)+AF15</f>
        <v>20298.7061099081</v>
      </c>
      <c r="AG20" s="12">
        <f>AF20*(1-Assumptions!$D$22)+AG15</f>
        <v>21083.7708044127</v>
      </c>
      <c r="AH20" s="12">
        <f>AG20*(1-Assumptions!$D$22)+AH15</f>
        <v>21829.5822641921</v>
      </c>
      <c r="AI20" s="12">
        <f>AH20*(1-Assumptions!$D$22)+AI15</f>
        <v>22538.1031509825</v>
      </c>
      <c r="AJ20" s="12">
        <f>AI20*(1-Assumptions!$D$22)+AJ15</f>
        <v>23211.1979934334</v>
      </c>
      <c r="AK20" s="12">
        <f>AJ20*(1-Assumptions!$D$22)+AK15</f>
        <v>23850.6380937617</v>
      </c>
      <c r="AL20" s="12">
        <f>AK20*(1-Assumptions!$D$22)+AL15</f>
        <v>24458.1061890736</v>
      </c>
      <c r="AM20" s="12">
        <f>AL20*(1-Assumptions!$D$22)+AM15</f>
        <v>25035.2008796199</v>
      </c>
      <c r="AN20" s="12">
        <f>AM20*(1-Assumptions!$D$22)+AN15</f>
        <v>25583.4408356389</v>
      </c>
      <c r="AO20" s="12">
        <f>AN20*(1-Assumptions!$D$22)+AO15</f>
        <v>26104.268793857</v>
      </c>
      <c r="AP20" s="12">
        <f>AO20*(1-Assumptions!$D$22)+AP15</f>
        <v>26599.0553541641</v>
      </c>
    </row>
    <row r="21">
      <c r="A21" s="11" t="inlineStr">
        <is>
          <t>Annual plans paid this month (new and renewals)</t>
        </is>
      </c>
      <c r="B21" s="14" t="inlineStr">
        <is>
          <t>members</t>
        </is>
      </c>
      <c r="C21" s="56">
        <f>SUM(G21:R21)</f>
        <v>11520</v>
      </c>
      <c r="D21" s="56">
        <f>SUM(S21:AD21)</f>
        <v>23424</v>
      </c>
      <c r="E21" s="56">
        <f>SUM(AE21:AP21)</f>
        <v>35596.8</v>
      </c>
      <c r="G21" s="12">
        <f>G16</f>
        <v>960</v>
      </c>
      <c r="H21" s="12">
        <f>H16</f>
        <v>960</v>
      </c>
      <c r="I21" s="12">
        <f>I16</f>
        <v>960</v>
      </c>
      <c r="J21" s="12">
        <f>J16</f>
        <v>960</v>
      </c>
      <c r="K21" s="12">
        <f>K16</f>
        <v>960</v>
      </c>
      <c r="L21" s="12">
        <f>L16</f>
        <v>960</v>
      </c>
      <c r="M21" s="12">
        <f>M16</f>
        <v>960</v>
      </c>
      <c r="N21" s="12">
        <f>N16</f>
        <v>960</v>
      </c>
      <c r="O21" s="12">
        <f>O16</f>
        <v>960</v>
      </c>
      <c r="P21" s="12">
        <f>P16</f>
        <v>960</v>
      </c>
      <c r="Q21" s="12">
        <f>Q16</f>
        <v>960</v>
      </c>
      <c r="R21" s="12">
        <f>R16</f>
        <v>960</v>
      </c>
      <c r="S21" s="12">
        <f>S16+Assumptions!$D$23*G21</f>
        <v>1952</v>
      </c>
      <c r="T21" s="12">
        <f>T16+Assumptions!$D$23*H21</f>
        <v>1952</v>
      </c>
      <c r="U21" s="12">
        <f>U16+Assumptions!$D$23*I21</f>
        <v>1952</v>
      </c>
      <c r="V21" s="12">
        <f>V16+Assumptions!$D$23*J21</f>
        <v>1952</v>
      </c>
      <c r="W21" s="12">
        <f>W16+Assumptions!$D$23*K21</f>
        <v>1952</v>
      </c>
      <c r="X21" s="12">
        <f>X16+Assumptions!$D$23*L21</f>
        <v>1952</v>
      </c>
      <c r="Y21" s="12">
        <f>Y16+Assumptions!$D$23*M21</f>
        <v>1952</v>
      </c>
      <c r="Z21" s="12">
        <f>Z16+Assumptions!$D$23*N21</f>
        <v>1952</v>
      </c>
      <c r="AA21" s="12">
        <f>AA16+Assumptions!$D$23*O21</f>
        <v>1952</v>
      </c>
      <c r="AB21" s="12">
        <f>AB16+Assumptions!$D$23*P21</f>
        <v>1952</v>
      </c>
      <c r="AC21" s="12">
        <f>AC16+Assumptions!$D$23*Q21</f>
        <v>1952</v>
      </c>
      <c r="AD21" s="12">
        <f>AD16+Assumptions!$D$23*R21</f>
        <v>1952</v>
      </c>
      <c r="AE21" s="12">
        <f>AE16+Assumptions!$D$23*S21</f>
        <v>2966.4</v>
      </c>
      <c r="AF21" s="12">
        <f>AF16+Assumptions!$D$23*T21</f>
        <v>2966.4</v>
      </c>
      <c r="AG21" s="12">
        <f>AG16+Assumptions!$D$23*U21</f>
        <v>2966.4</v>
      </c>
      <c r="AH21" s="12">
        <f>AH16+Assumptions!$D$23*V21</f>
        <v>2966.4</v>
      </c>
      <c r="AI21" s="12">
        <f>AI16+Assumptions!$D$23*W21</f>
        <v>2966.4</v>
      </c>
      <c r="AJ21" s="12">
        <f>AJ16+Assumptions!$D$23*X21</f>
        <v>2966.4</v>
      </c>
      <c r="AK21" s="12">
        <f>AK16+Assumptions!$D$23*Y21</f>
        <v>2966.4</v>
      </c>
      <c r="AL21" s="12">
        <f>AL16+Assumptions!$D$23*Z21</f>
        <v>2966.4</v>
      </c>
      <c r="AM21" s="12">
        <f>AM16+Assumptions!$D$23*AA21</f>
        <v>2966.4</v>
      </c>
      <c r="AN21" s="12">
        <f>AN16+Assumptions!$D$23*AB21</f>
        <v>2966.4</v>
      </c>
      <c r="AO21" s="12">
        <f>AO16+Assumptions!$D$23*AC21</f>
        <v>2966.4</v>
      </c>
      <c r="AP21" s="12">
        <f>AP16+Assumptions!$D$23*AD21</f>
        <v>2966.4</v>
      </c>
    </row>
    <row r="22">
      <c r="A22" s="11" t="inlineStr">
        <is>
          <t>Annual members (paid in the last 12 months)</t>
        </is>
      </c>
      <c r="B22" s="14" t="inlineStr">
        <is>
          <t>members</t>
        </is>
      </c>
      <c r="C22" s="56">
        <f>R22</f>
        <v>11520</v>
      </c>
      <c r="D22" s="56">
        <f>AD22</f>
        <v>23424</v>
      </c>
      <c r="E22" s="56">
        <f>AP22</f>
        <v>35596.8</v>
      </c>
      <c r="G22" s="12">
        <f>SUM(G21:G21)</f>
        <v>960</v>
      </c>
      <c r="H22" s="12">
        <f>SUM(G21:H21)</f>
        <v>1920</v>
      </c>
      <c r="I22" s="12">
        <f>SUM(G21:I21)</f>
        <v>2880</v>
      </c>
      <c r="J22" s="12">
        <f>SUM(G21:J21)</f>
        <v>3840</v>
      </c>
      <c r="K22" s="12">
        <f>SUM(G21:K21)</f>
        <v>4800</v>
      </c>
      <c r="L22" s="12">
        <f>SUM(G21:L21)</f>
        <v>5760</v>
      </c>
      <c r="M22" s="12">
        <f>SUM(G21:M21)</f>
        <v>6720</v>
      </c>
      <c r="N22" s="12">
        <f>SUM(G21:N21)</f>
        <v>7680</v>
      </c>
      <c r="O22" s="12">
        <f>SUM(G21:O21)</f>
        <v>8640</v>
      </c>
      <c r="P22" s="12">
        <f>SUM(G21:P21)</f>
        <v>9600</v>
      </c>
      <c r="Q22" s="12">
        <f>SUM(G21:Q21)</f>
        <v>10560</v>
      </c>
      <c r="R22" s="12">
        <f>SUM(G21:R21)</f>
        <v>11520</v>
      </c>
      <c r="S22" s="12">
        <f>SUM(H21:S21)</f>
        <v>12512</v>
      </c>
      <c r="T22" s="12">
        <f>SUM(I21:T21)</f>
        <v>13504</v>
      </c>
      <c r="U22" s="12">
        <f>SUM(J21:U21)</f>
        <v>14496</v>
      </c>
      <c r="V22" s="12">
        <f>SUM(K21:V21)</f>
        <v>15488</v>
      </c>
      <c r="W22" s="12">
        <f>SUM(L21:W21)</f>
        <v>16480</v>
      </c>
      <c r="X22" s="12">
        <f>SUM(M21:X21)</f>
        <v>17472</v>
      </c>
      <c r="Y22" s="12">
        <f>SUM(N21:Y21)</f>
        <v>18464</v>
      </c>
      <c r="Z22" s="12">
        <f>SUM(O21:Z21)</f>
        <v>19456</v>
      </c>
      <c r="AA22" s="12">
        <f>SUM(P21:AA21)</f>
        <v>20448</v>
      </c>
      <c r="AB22" s="12">
        <f>SUM(Q21:AB21)</f>
        <v>21440</v>
      </c>
      <c r="AC22" s="12">
        <f>SUM(R21:AC21)</f>
        <v>22432</v>
      </c>
      <c r="AD22" s="12">
        <f>SUM(S21:AD21)</f>
        <v>23424</v>
      </c>
      <c r="AE22" s="12">
        <f>SUM(T21:AE21)</f>
        <v>24438.4</v>
      </c>
      <c r="AF22" s="12">
        <f>SUM(U21:AF21)</f>
        <v>25452.8</v>
      </c>
      <c r="AG22" s="12">
        <f>SUM(V21:AG21)</f>
        <v>26467.2</v>
      </c>
      <c r="AH22" s="12">
        <f>SUM(W21:AH21)</f>
        <v>27481.6</v>
      </c>
      <c r="AI22" s="12">
        <f>SUM(X21:AI21)</f>
        <v>28496</v>
      </c>
      <c r="AJ22" s="12">
        <f>SUM(Y21:AJ21)</f>
        <v>29510.4</v>
      </c>
      <c r="AK22" s="12">
        <f>SUM(Z21:AK21)</f>
        <v>30524.8</v>
      </c>
      <c r="AL22" s="12">
        <f>SUM(AA21:AL21)</f>
        <v>31539.2</v>
      </c>
      <c r="AM22" s="12">
        <f>SUM(AB21:AM21)</f>
        <v>32553.6</v>
      </c>
      <c r="AN22" s="12">
        <f>SUM(AC21:AN21)</f>
        <v>33568</v>
      </c>
      <c r="AO22" s="12">
        <f>SUM(AD21:AO21)</f>
        <v>34582.4</v>
      </c>
      <c r="AP22" s="12">
        <f>SUM(AE21:AP21)</f>
        <v>35596.8</v>
      </c>
    </row>
    <row r="23">
      <c r="A23" s="11" t="inlineStr">
        <is>
          <t>New company seats</t>
        </is>
      </c>
      <c r="B23" s="14" t="inlineStr">
        <is>
          <t>seats</t>
        </is>
      </c>
      <c r="C23" s="56">
        <f>SUM(G23:R23)</f>
        <v>9000</v>
      </c>
      <c r="D23" s="56">
        <f>SUM(S23:AD23)</f>
        <v>12000</v>
      </c>
      <c r="E23" s="56">
        <f>SUM(AE23:AP23)</f>
        <v>12000</v>
      </c>
      <c r="G23" s="12">
        <f>IF(G5&gt;=Assumptions!$D$24,Assumptions!$D$25,0)</f>
        <v>0</v>
      </c>
      <c r="H23" s="12">
        <f>IF(H5&gt;=Assumptions!$D$24,Assumptions!$D$25,0)</f>
        <v>0</v>
      </c>
      <c r="I23" s="12">
        <f>IF(I5&gt;=Assumptions!$D$24,Assumptions!$D$25,0)</f>
        <v>0</v>
      </c>
      <c r="J23" s="12">
        <f>IF(J5&gt;=Assumptions!$D$24,Assumptions!$D$25,0)</f>
        <v>1000</v>
      </c>
      <c r="K23" s="12">
        <f>IF(K5&gt;=Assumptions!$D$24,Assumptions!$D$25,0)</f>
        <v>1000</v>
      </c>
      <c r="L23" s="12">
        <f>IF(L5&gt;=Assumptions!$D$24,Assumptions!$D$25,0)</f>
        <v>1000</v>
      </c>
      <c r="M23" s="12">
        <f>IF(M5&gt;=Assumptions!$D$24,Assumptions!$D$25,0)</f>
        <v>1000</v>
      </c>
      <c r="N23" s="12">
        <f>IF(N5&gt;=Assumptions!$D$24,Assumptions!$D$25,0)</f>
        <v>1000</v>
      </c>
      <c r="O23" s="12">
        <f>IF(O5&gt;=Assumptions!$D$24,Assumptions!$D$25,0)</f>
        <v>1000</v>
      </c>
      <c r="P23" s="12">
        <f>IF(P5&gt;=Assumptions!$D$24,Assumptions!$D$25,0)</f>
        <v>1000</v>
      </c>
      <c r="Q23" s="12">
        <f>IF(Q5&gt;=Assumptions!$D$24,Assumptions!$D$25,0)</f>
        <v>1000</v>
      </c>
      <c r="R23" s="12">
        <f>IF(R5&gt;=Assumptions!$D$24,Assumptions!$D$25,0)</f>
        <v>1000</v>
      </c>
      <c r="S23" s="12">
        <f>IF(S5&gt;=Assumptions!$D$24,Assumptions!$D$25,0)</f>
        <v>1000</v>
      </c>
      <c r="T23" s="12">
        <f>IF(T5&gt;=Assumptions!$D$24,Assumptions!$D$25,0)</f>
        <v>1000</v>
      </c>
      <c r="U23" s="12">
        <f>IF(U5&gt;=Assumptions!$D$24,Assumptions!$D$25,0)</f>
        <v>1000</v>
      </c>
      <c r="V23" s="12">
        <f>IF(V5&gt;=Assumptions!$D$24,Assumptions!$D$25,0)</f>
        <v>1000</v>
      </c>
      <c r="W23" s="12">
        <f>IF(W5&gt;=Assumptions!$D$24,Assumptions!$D$25,0)</f>
        <v>1000</v>
      </c>
      <c r="X23" s="12">
        <f>IF(X5&gt;=Assumptions!$D$24,Assumptions!$D$25,0)</f>
        <v>1000</v>
      </c>
      <c r="Y23" s="12">
        <f>IF(Y5&gt;=Assumptions!$D$24,Assumptions!$D$25,0)</f>
        <v>1000</v>
      </c>
      <c r="Z23" s="12">
        <f>IF(Z5&gt;=Assumptions!$D$24,Assumptions!$D$25,0)</f>
        <v>1000</v>
      </c>
      <c r="AA23" s="12">
        <f>IF(AA5&gt;=Assumptions!$D$24,Assumptions!$D$25,0)</f>
        <v>1000</v>
      </c>
      <c r="AB23" s="12">
        <f>IF(AB5&gt;=Assumptions!$D$24,Assumptions!$D$25,0)</f>
        <v>1000</v>
      </c>
      <c r="AC23" s="12">
        <f>IF(AC5&gt;=Assumptions!$D$24,Assumptions!$D$25,0)</f>
        <v>1000</v>
      </c>
      <c r="AD23" s="12">
        <f>IF(AD5&gt;=Assumptions!$D$24,Assumptions!$D$25,0)</f>
        <v>1000</v>
      </c>
      <c r="AE23" s="12">
        <f>IF(AE5&gt;=Assumptions!$D$24,Assumptions!$D$25,0)</f>
        <v>1000</v>
      </c>
      <c r="AF23" s="12">
        <f>IF(AF5&gt;=Assumptions!$D$24,Assumptions!$D$25,0)</f>
        <v>1000</v>
      </c>
      <c r="AG23" s="12">
        <f>IF(AG5&gt;=Assumptions!$D$24,Assumptions!$D$25,0)</f>
        <v>1000</v>
      </c>
      <c r="AH23" s="12">
        <f>IF(AH5&gt;=Assumptions!$D$24,Assumptions!$D$25,0)</f>
        <v>1000</v>
      </c>
      <c r="AI23" s="12">
        <f>IF(AI5&gt;=Assumptions!$D$24,Assumptions!$D$25,0)</f>
        <v>1000</v>
      </c>
      <c r="AJ23" s="12">
        <f>IF(AJ5&gt;=Assumptions!$D$24,Assumptions!$D$25,0)</f>
        <v>1000</v>
      </c>
      <c r="AK23" s="12">
        <f>IF(AK5&gt;=Assumptions!$D$24,Assumptions!$D$25,0)</f>
        <v>1000</v>
      </c>
      <c r="AL23" s="12">
        <f>IF(AL5&gt;=Assumptions!$D$24,Assumptions!$D$25,0)</f>
        <v>1000</v>
      </c>
      <c r="AM23" s="12">
        <f>IF(AM5&gt;=Assumptions!$D$24,Assumptions!$D$25,0)</f>
        <v>1000</v>
      </c>
      <c r="AN23" s="12">
        <f>IF(AN5&gt;=Assumptions!$D$24,Assumptions!$D$25,0)</f>
        <v>1000</v>
      </c>
      <c r="AO23" s="12">
        <f>IF(AO5&gt;=Assumptions!$D$24,Assumptions!$D$25,0)</f>
        <v>1000</v>
      </c>
      <c r="AP23" s="12">
        <f>IF(AP5&gt;=Assumptions!$D$24,Assumptions!$D$25,0)</f>
        <v>1000</v>
      </c>
    </row>
    <row r="24">
      <c r="A24" s="11" t="inlineStr">
        <is>
          <t>Company seats billed this month (new and renewals)</t>
        </is>
      </c>
      <c r="B24" s="14" t="inlineStr">
        <is>
          <t>seats</t>
        </is>
      </c>
      <c r="C24" s="56">
        <f>SUM(G24:R24)</f>
        <v>9000</v>
      </c>
      <c r="D24" s="56">
        <f>SUM(S24:AD24)</f>
        <v>19650</v>
      </c>
      <c r="E24" s="56">
        <f>SUM(AE24:AP24)</f>
        <v>28702.5</v>
      </c>
      <c r="G24" s="12">
        <f>G23</f>
        <v>0</v>
      </c>
      <c r="H24" s="12">
        <f>H23</f>
        <v>0</v>
      </c>
      <c r="I24" s="12">
        <f>I23</f>
        <v>0</v>
      </c>
      <c r="J24" s="12">
        <f>J23</f>
        <v>1000</v>
      </c>
      <c r="K24" s="12">
        <f>K23</f>
        <v>1000</v>
      </c>
      <c r="L24" s="12">
        <f>L23</f>
        <v>1000</v>
      </c>
      <c r="M24" s="12">
        <f>M23</f>
        <v>1000</v>
      </c>
      <c r="N24" s="12">
        <f>N23</f>
        <v>1000</v>
      </c>
      <c r="O24" s="12">
        <f>O23</f>
        <v>1000</v>
      </c>
      <c r="P24" s="12">
        <f>P23</f>
        <v>1000</v>
      </c>
      <c r="Q24" s="12">
        <f>Q23</f>
        <v>1000</v>
      </c>
      <c r="R24" s="12">
        <f>R23</f>
        <v>1000</v>
      </c>
      <c r="S24" s="12">
        <f>S23+Assumptions!$D$27*G24</f>
        <v>1000</v>
      </c>
      <c r="T24" s="12">
        <f>T23+Assumptions!$D$27*H24</f>
        <v>1000</v>
      </c>
      <c r="U24" s="12">
        <f>U23+Assumptions!$D$27*I24</f>
        <v>1000</v>
      </c>
      <c r="V24" s="12">
        <f>V23+Assumptions!$D$27*J24</f>
        <v>1850</v>
      </c>
      <c r="W24" s="12">
        <f>W23+Assumptions!$D$27*K24</f>
        <v>1850</v>
      </c>
      <c r="X24" s="12">
        <f>X23+Assumptions!$D$27*L24</f>
        <v>1850</v>
      </c>
      <c r="Y24" s="12">
        <f>Y23+Assumptions!$D$27*M24</f>
        <v>1850</v>
      </c>
      <c r="Z24" s="12">
        <f>Z23+Assumptions!$D$27*N24</f>
        <v>1850</v>
      </c>
      <c r="AA24" s="12">
        <f>AA23+Assumptions!$D$27*O24</f>
        <v>1850</v>
      </c>
      <c r="AB24" s="12">
        <f>AB23+Assumptions!$D$27*P24</f>
        <v>1850</v>
      </c>
      <c r="AC24" s="12">
        <f>AC23+Assumptions!$D$27*Q24</f>
        <v>1850</v>
      </c>
      <c r="AD24" s="12">
        <f>AD23+Assumptions!$D$27*R24</f>
        <v>1850</v>
      </c>
      <c r="AE24" s="12">
        <f>AE23+Assumptions!$D$27*S24</f>
        <v>1850</v>
      </c>
      <c r="AF24" s="12">
        <f>AF23+Assumptions!$D$27*T24</f>
        <v>1850</v>
      </c>
      <c r="AG24" s="12">
        <f>AG23+Assumptions!$D$27*U24</f>
        <v>1850</v>
      </c>
      <c r="AH24" s="12">
        <f>AH23+Assumptions!$D$27*V24</f>
        <v>2572.5</v>
      </c>
      <c r="AI24" s="12">
        <f>AI23+Assumptions!$D$27*W24</f>
        <v>2572.5</v>
      </c>
      <c r="AJ24" s="12">
        <f>AJ23+Assumptions!$D$27*X24</f>
        <v>2572.5</v>
      </c>
      <c r="AK24" s="12">
        <f>AK23+Assumptions!$D$27*Y24</f>
        <v>2572.5</v>
      </c>
      <c r="AL24" s="12">
        <f>AL23+Assumptions!$D$27*Z24</f>
        <v>2572.5</v>
      </c>
      <c r="AM24" s="12">
        <f>AM23+Assumptions!$D$27*AA24</f>
        <v>2572.5</v>
      </c>
      <c r="AN24" s="12">
        <f>AN23+Assumptions!$D$27*AB24</f>
        <v>2572.5</v>
      </c>
      <c r="AO24" s="12">
        <f>AO23+Assumptions!$D$27*AC24</f>
        <v>2572.5</v>
      </c>
      <c r="AP24" s="12">
        <f>AP23+Assumptions!$D$27*AD24</f>
        <v>2572.5</v>
      </c>
    </row>
    <row r="25">
      <c r="A25" s="11" t="inlineStr">
        <is>
          <t>Company seats (billed in the last 12 months)</t>
        </is>
      </c>
      <c r="B25" s="14" t="inlineStr">
        <is>
          <t>seats</t>
        </is>
      </c>
      <c r="C25" s="56">
        <f>R25</f>
        <v>9000</v>
      </c>
      <c r="D25" s="56">
        <f>AD25</f>
        <v>19650</v>
      </c>
      <c r="E25" s="56">
        <f>AP25</f>
        <v>28702.5</v>
      </c>
      <c r="G25" s="12">
        <f>SUM(G24:G24)</f>
        <v>0</v>
      </c>
      <c r="H25" s="12">
        <f>SUM(G24:H24)</f>
        <v>0</v>
      </c>
      <c r="I25" s="12">
        <f>SUM(G24:I24)</f>
        <v>0</v>
      </c>
      <c r="J25" s="12">
        <f>SUM(G24:J24)</f>
        <v>1000</v>
      </c>
      <c r="K25" s="12">
        <f>SUM(G24:K24)</f>
        <v>2000</v>
      </c>
      <c r="L25" s="12">
        <f>SUM(G24:L24)</f>
        <v>3000</v>
      </c>
      <c r="M25" s="12">
        <f>SUM(G24:M24)</f>
        <v>4000</v>
      </c>
      <c r="N25" s="12">
        <f>SUM(G24:N24)</f>
        <v>5000</v>
      </c>
      <c r="O25" s="12">
        <f>SUM(G24:O24)</f>
        <v>6000</v>
      </c>
      <c r="P25" s="12">
        <f>SUM(G24:P24)</f>
        <v>7000</v>
      </c>
      <c r="Q25" s="12">
        <f>SUM(G24:Q24)</f>
        <v>8000</v>
      </c>
      <c r="R25" s="12">
        <f>SUM(G24:R24)</f>
        <v>9000</v>
      </c>
      <c r="S25" s="12">
        <f>SUM(H24:S24)</f>
        <v>10000</v>
      </c>
      <c r="T25" s="12">
        <f>SUM(I24:T24)</f>
        <v>11000</v>
      </c>
      <c r="U25" s="12">
        <f>SUM(J24:U24)</f>
        <v>12000</v>
      </c>
      <c r="V25" s="12">
        <f>SUM(K24:V24)</f>
        <v>12850</v>
      </c>
      <c r="W25" s="12">
        <f>SUM(L24:W24)</f>
        <v>13700</v>
      </c>
      <c r="X25" s="12">
        <f>SUM(M24:X24)</f>
        <v>14550</v>
      </c>
      <c r="Y25" s="12">
        <f>SUM(N24:Y24)</f>
        <v>15400</v>
      </c>
      <c r="Z25" s="12">
        <f>SUM(O24:Z24)</f>
        <v>16250</v>
      </c>
      <c r="AA25" s="12">
        <f>SUM(P24:AA24)</f>
        <v>17100</v>
      </c>
      <c r="AB25" s="12">
        <f>SUM(Q24:AB24)</f>
        <v>17950</v>
      </c>
      <c r="AC25" s="12">
        <f>SUM(R24:AC24)</f>
        <v>18800</v>
      </c>
      <c r="AD25" s="12">
        <f>SUM(S24:AD24)</f>
        <v>19650</v>
      </c>
      <c r="AE25" s="12">
        <f>SUM(T24:AE24)</f>
        <v>20500</v>
      </c>
      <c r="AF25" s="12">
        <f>SUM(U24:AF24)</f>
        <v>21350</v>
      </c>
      <c r="AG25" s="12">
        <f>SUM(V24:AG24)</f>
        <v>22200</v>
      </c>
      <c r="AH25" s="12">
        <f>SUM(W24:AH24)</f>
        <v>22922.5</v>
      </c>
      <c r="AI25" s="12">
        <f>SUM(X24:AI24)</f>
        <v>23645</v>
      </c>
      <c r="AJ25" s="12">
        <f>SUM(Y24:AJ24)</f>
        <v>24367.5</v>
      </c>
      <c r="AK25" s="12">
        <f>SUM(Z24:AK24)</f>
        <v>25090</v>
      </c>
      <c r="AL25" s="12">
        <f>SUM(AA24:AL24)</f>
        <v>25812.5</v>
      </c>
      <c r="AM25" s="12">
        <f>SUM(AB24:AM24)</f>
        <v>26535</v>
      </c>
      <c r="AN25" s="12">
        <f>SUM(AC24:AN24)</f>
        <v>27257.5</v>
      </c>
      <c r="AO25" s="12">
        <f>SUM(AD24:AO24)</f>
        <v>27980</v>
      </c>
      <c r="AP25" s="12">
        <f>SUM(AE24:AP24)</f>
        <v>28702.5</v>
      </c>
    </row>
    <row r="26">
      <c r="A26" s="11" t="inlineStr">
        <is>
          <t>Individual members</t>
        </is>
      </c>
      <c r="B26" s="14" t="inlineStr">
        <is>
          <t>members</t>
        </is>
      </c>
      <c r="C26" s="56">
        <f>R26</f>
        <v>24031.4757751554</v>
      </c>
      <c r="D26" s="56">
        <f>AD26</f>
        <v>46200.3698042576</v>
      </c>
      <c r="E26" s="56">
        <f>AP26</f>
        <v>67680.1179403329</v>
      </c>
      <c r="G26" s="12">
        <f>G19+G20+G22</f>
        <v>2400</v>
      </c>
      <c r="H26" s="12">
        <f>H19+H20+H22</f>
        <v>4710</v>
      </c>
      <c r="I26" s="12">
        <f>I19+I20+I22</f>
        <v>6936.3</v>
      </c>
      <c r="J26" s="12">
        <f>J19+J20+J22</f>
        <v>9084.705</v>
      </c>
      <c r="K26" s="12">
        <f>K19+K20+K22</f>
        <v>11160.56775</v>
      </c>
      <c r="L26" s="12">
        <f>L19+L20+L22</f>
        <v>13168.8275625</v>
      </c>
      <c r="M26" s="12">
        <f>M19+M20+M22</f>
        <v>15114.045564375</v>
      </c>
      <c r="N26" s="12">
        <f>N19+N20+N22</f>
        <v>17000.4367281562</v>
      </c>
      <c r="O26" s="12">
        <f>O19+O20+O22</f>
        <v>18831.8989895484</v>
      </c>
      <c r="P26" s="12">
        <f>P19+P20+P22</f>
        <v>20612.039728091</v>
      </c>
      <c r="Q26" s="12">
        <f>Q19+Q20+Q22</f>
        <v>22344.1998609045</v>
      </c>
      <c r="R26" s="12">
        <f>R19+R20+R22</f>
        <v>24031.4757751554</v>
      </c>
      <c r="S26" s="12">
        <f>S19+S20+S22</f>
        <v>26188.7393029642</v>
      </c>
      <c r="T26" s="12">
        <f>T19+T20+T22</f>
        <v>28276.655922726</v>
      </c>
      <c r="U26" s="12">
        <f>U19+U20+U22</f>
        <v>30299.8013530086</v>
      </c>
      <c r="V26" s="12">
        <f>V19+V20+V22</f>
        <v>32262.4116891352</v>
      </c>
      <c r="W26" s="12">
        <f>W19+W20+W22</f>
        <v>34168.4114680778</v>
      </c>
      <c r="X26" s="12">
        <f>X19+X20+X22</f>
        <v>36021.4392217333</v>
      </c>
      <c r="Y26" s="12">
        <f>Y19+Y20+Y22</f>
        <v>37824.8707550001</v>
      </c>
      <c r="Z26" s="12">
        <f>Z19+Z20+Z22</f>
        <v>39581.8403621682</v>
      </c>
      <c r="AA26" s="12">
        <f>AA19+AA20+AA22</f>
        <v>41295.2601744861</v>
      </c>
      <c r="AB26" s="12">
        <f>AB19+AB20+AB22</f>
        <v>42967.8378131454</v>
      </c>
      <c r="AC26" s="12">
        <f>AC19+AC20+AC22</f>
        <v>44602.0925051335</v>
      </c>
      <c r="AD26" s="12">
        <f>AD19+AD20+AD22</f>
        <v>46200.3698042576</v>
      </c>
      <c r="AE26" s="12">
        <f>AE19+AE20+AE22</f>
        <v>48267.2550459874</v>
      </c>
      <c r="AF26" s="12">
        <f>AF19+AF20+AF22</f>
        <v>50272.3856524364</v>
      </c>
      <c r="AG26" s="12">
        <f>AG19+AG20+AG22</f>
        <v>52219.7623926882</v>
      </c>
      <c r="AH26" s="12">
        <f>AH19+AH20+AH22</f>
        <v>54113.09469364</v>
      </c>
      <c r="AI26" s="12">
        <f>AI19+AI20+AI22</f>
        <v>55955.8243374856</v>
      </c>
      <c r="AJ26" s="12">
        <f>AJ19+AJ20+AJ22</f>
        <v>57751.1470612862</v>
      </c>
      <c r="AK26" s="12">
        <f>AK19+AK20+AK22</f>
        <v>59502.0322548292</v>
      </c>
      <c r="AL26" s="12">
        <f>AL19+AL20+AL22</f>
        <v>61211.2409340344</v>
      </c>
      <c r="AM26" s="12">
        <f>AM19+AM20+AM22</f>
        <v>62881.3421500846</v>
      </c>
      <c r="AN26" s="12">
        <f>AN19+AN20+AN22</f>
        <v>64514.7279790572</v>
      </c>
      <c r="AO26" s="12">
        <f>AO19+AO20+AO22</f>
        <v>66113.6272229334</v>
      </c>
      <c r="AP26" s="12">
        <f>AP19+AP20+AP22</f>
        <v>67680.1179403329</v>
      </c>
    </row>
    <row r="27">
      <c r="A27" s="38" t="inlineStr">
        <is>
          <t>Active members (individual and company seats)</t>
        </is>
      </c>
      <c r="B27" s="58" t="inlineStr">
        <is>
          <t>members</t>
        </is>
      </c>
      <c r="C27" s="59">
        <f>R27</f>
        <v>33031.4757751554</v>
      </c>
      <c r="D27" s="59">
        <f>AD27</f>
        <v>65850.3698042576</v>
      </c>
      <c r="E27" s="59">
        <f>AP27</f>
        <v>96382.6179403329</v>
      </c>
      <c r="F27" s="40" t="n"/>
      <c r="G27" s="51">
        <f>G26+G25</f>
        <v>2400</v>
      </c>
      <c r="H27" s="51">
        <f>H26+H25</f>
        <v>4710</v>
      </c>
      <c r="I27" s="51">
        <f>I26+I25</f>
        <v>6936.3</v>
      </c>
      <c r="J27" s="51">
        <f>J26+J25</f>
        <v>10084.705</v>
      </c>
      <c r="K27" s="51">
        <f>K26+K25</f>
        <v>13160.56775</v>
      </c>
      <c r="L27" s="51">
        <f>L26+L25</f>
        <v>16168.8275625</v>
      </c>
      <c r="M27" s="51">
        <f>M26+M25</f>
        <v>19114.045564375</v>
      </c>
      <c r="N27" s="51">
        <f>N26+N25</f>
        <v>22000.4367281562</v>
      </c>
      <c r="O27" s="51">
        <f>O26+O25</f>
        <v>24831.8989895484</v>
      </c>
      <c r="P27" s="51">
        <f>P26+P25</f>
        <v>27612.039728091</v>
      </c>
      <c r="Q27" s="51">
        <f>Q26+Q25</f>
        <v>30344.1998609045</v>
      </c>
      <c r="R27" s="51">
        <f>R26+R25</f>
        <v>33031.4757751554</v>
      </c>
      <c r="S27" s="51">
        <f>S26+S25</f>
        <v>36188.7393029643</v>
      </c>
      <c r="T27" s="51">
        <f>T26+T25</f>
        <v>39276.655922726</v>
      </c>
      <c r="U27" s="51">
        <f>U26+U25</f>
        <v>42299.8013530086</v>
      </c>
      <c r="V27" s="51">
        <f>V26+V25</f>
        <v>45112.4116891352</v>
      </c>
      <c r="W27" s="51">
        <f>W26+W25</f>
        <v>47868.4114680778</v>
      </c>
      <c r="X27" s="51">
        <f>X26+X25</f>
        <v>50571.4392217333</v>
      </c>
      <c r="Y27" s="51">
        <f>Y26+Y25</f>
        <v>53224.8707550001</v>
      </c>
      <c r="Z27" s="51">
        <f>Z26+Z25</f>
        <v>55831.8403621682</v>
      </c>
      <c r="AA27" s="51">
        <f>AA26+AA25</f>
        <v>58395.2601744861</v>
      </c>
      <c r="AB27" s="51">
        <f>AB26+AB25</f>
        <v>60917.8378131454</v>
      </c>
      <c r="AC27" s="51">
        <f>AC26+AC25</f>
        <v>63402.0925051335</v>
      </c>
      <c r="AD27" s="51">
        <f>AD26+AD25</f>
        <v>65850.3698042576</v>
      </c>
      <c r="AE27" s="51">
        <f>AE26+AE25</f>
        <v>68767.2550459874</v>
      </c>
      <c r="AF27" s="51">
        <f>AF26+AF25</f>
        <v>71622.3856524364</v>
      </c>
      <c r="AG27" s="51">
        <f>AG26+AG25</f>
        <v>74419.7623926882</v>
      </c>
      <c r="AH27" s="51">
        <f>AH26+AH25</f>
        <v>77035.59469364</v>
      </c>
      <c r="AI27" s="51">
        <f>AI26+AI25</f>
        <v>79600.8243374856</v>
      </c>
      <c r="AJ27" s="51">
        <f>AJ26+AJ25</f>
        <v>82118.6470612862</v>
      </c>
      <c r="AK27" s="51">
        <f>AK26+AK25</f>
        <v>84592.0322548292</v>
      </c>
      <c r="AL27" s="51">
        <f>AL26+AL25</f>
        <v>87023.7409340344</v>
      </c>
      <c r="AM27" s="51">
        <f>AM26+AM25</f>
        <v>89416.3421500846</v>
      </c>
      <c r="AN27" s="51">
        <f>AN26+AN25</f>
        <v>91772.2279790572</v>
      </c>
      <c r="AO27" s="51">
        <f>AO26+AO25</f>
        <v>94093.6272229334</v>
      </c>
      <c r="AP27" s="51">
        <f>AP26+AP25</f>
        <v>96382.6179403329</v>
      </c>
    </row>
    <row r="28">
      <c r="A28" s="35" t="inlineStr">
        <is>
          <t>Revenue (AED)</t>
        </is>
      </c>
      <c r="B28" s="14" t="inlineStr">
        <is>
          <t>member-months</t>
        </is>
      </c>
      <c r="C28" s="56">
        <f>SUM(G28:R28)</f>
        <v>210394.496958731</v>
      </c>
      <c r="D28" s="56">
        <f>SUM(S28:AD28)</f>
        <v>618939.730371836</v>
      </c>
      <c r="E28" s="56">
        <f>SUM(AE28:AP28)</f>
        <v>996845.057664796</v>
      </c>
      <c r="G28" s="12">
        <f>G27</f>
        <v>2400</v>
      </c>
      <c r="H28" s="12">
        <f>H27</f>
        <v>4710</v>
      </c>
      <c r="I28" s="12">
        <f>I27</f>
        <v>6936.3</v>
      </c>
      <c r="J28" s="12">
        <f>J27</f>
        <v>10084.705</v>
      </c>
      <c r="K28" s="12">
        <f>K27</f>
        <v>13160.56775</v>
      </c>
      <c r="L28" s="12">
        <f>L27</f>
        <v>16168.8275625</v>
      </c>
      <c r="M28" s="12">
        <f>M27</f>
        <v>19114.045564375</v>
      </c>
      <c r="N28" s="12">
        <f>N27</f>
        <v>22000.4367281562</v>
      </c>
      <c r="O28" s="12">
        <f>O27</f>
        <v>24831.8989895484</v>
      </c>
      <c r="P28" s="12">
        <f>P27</f>
        <v>27612.039728091</v>
      </c>
      <c r="Q28" s="12">
        <f>Q27</f>
        <v>30344.1998609045</v>
      </c>
      <c r="R28" s="12">
        <f>R27</f>
        <v>33031.4757751554</v>
      </c>
      <c r="S28" s="12">
        <f>S27</f>
        <v>36188.7393029643</v>
      </c>
      <c r="T28" s="12">
        <f>T27</f>
        <v>39276.655922726</v>
      </c>
      <c r="U28" s="12">
        <f>U27</f>
        <v>42299.8013530086</v>
      </c>
      <c r="V28" s="12">
        <f>V27</f>
        <v>45112.4116891352</v>
      </c>
      <c r="W28" s="12">
        <f>W27</f>
        <v>47868.4114680778</v>
      </c>
      <c r="X28" s="12">
        <f>X27</f>
        <v>50571.4392217333</v>
      </c>
      <c r="Y28" s="12">
        <f>Y27</f>
        <v>53224.8707550001</v>
      </c>
      <c r="Z28" s="12">
        <f>Z27</f>
        <v>55831.8403621682</v>
      </c>
      <c r="AA28" s="12">
        <f>AA27</f>
        <v>58395.2601744861</v>
      </c>
      <c r="AB28" s="12">
        <f>AB27</f>
        <v>60917.8378131454</v>
      </c>
      <c r="AC28" s="12">
        <f>AC27</f>
        <v>63402.0925051335</v>
      </c>
      <c r="AD28" s="12">
        <f>AD27</f>
        <v>65850.3698042576</v>
      </c>
      <c r="AE28" s="12">
        <f>AE27</f>
        <v>68767.2550459874</v>
      </c>
      <c r="AF28" s="12">
        <f>AF27</f>
        <v>71622.3856524364</v>
      </c>
      <c r="AG28" s="12">
        <f>AG27</f>
        <v>74419.7623926882</v>
      </c>
      <c r="AH28" s="12">
        <f>AH27</f>
        <v>77035.59469364</v>
      </c>
      <c r="AI28" s="12">
        <f>AI27</f>
        <v>79600.8243374856</v>
      </c>
      <c r="AJ28" s="12">
        <f>AJ27</f>
        <v>82118.6470612862</v>
      </c>
      <c r="AK28" s="12">
        <f>AK27</f>
        <v>84592.0322548292</v>
      </c>
      <c r="AL28" s="12">
        <f>AL27</f>
        <v>87023.7409340344</v>
      </c>
      <c r="AM28" s="12">
        <f>AM27</f>
        <v>89416.3421500846</v>
      </c>
      <c r="AN28" s="12">
        <f>AN27</f>
        <v>91772.2279790572</v>
      </c>
      <c r="AO28" s="12">
        <f>AO27</f>
        <v>94093.6272229334</v>
      </c>
      <c r="AP28" s="12">
        <f>AP27</f>
        <v>96382.6179403329</v>
      </c>
    </row>
    <row r="29">
      <c r="A29" s="11" t="inlineStr">
        <is>
          <t>Insured members</t>
        </is>
      </c>
      <c r="B29" s="14" t="inlineStr">
        <is>
          <t>members</t>
        </is>
      </c>
      <c r="C29" s="56">
        <f>R29</f>
        <v>8257.86894378886</v>
      </c>
      <c r="D29" s="56">
        <f>AD29</f>
        <v>16462.5924510644</v>
      </c>
      <c r="E29" s="56">
        <f>AP29</f>
        <v>24095.6544850832</v>
      </c>
      <c r="G29" s="12">
        <f>IF(G5&gt;=Assumptions!$D$41,Assumptions!$D$42*G27,0)</f>
        <v>0</v>
      </c>
      <c r="H29" s="12">
        <f>IF(H5&gt;=Assumptions!$D$41,Assumptions!$D$42*H27,0)</f>
        <v>0</v>
      </c>
      <c r="I29" s="12">
        <f>IF(I5&gt;=Assumptions!$D$41,Assumptions!$D$42*I27,0)</f>
        <v>0</v>
      </c>
      <c r="J29" s="12">
        <f>IF(J5&gt;=Assumptions!$D$41,Assumptions!$D$42*J27,0)</f>
        <v>2521.17625</v>
      </c>
      <c r="K29" s="12">
        <f>IF(K5&gt;=Assumptions!$D$41,Assumptions!$D$42*K27,0)</f>
        <v>3290.1419375</v>
      </c>
      <c r="L29" s="12">
        <f>IF(L5&gt;=Assumptions!$D$41,Assumptions!$D$42*L27,0)</f>
        <v>4042.206890625</v>
      </c>
      <c r="M29" s="12">
        <f>IF(M5&gt;=Assumptions!$D$41,Assumptions!$D$42*M27,0)</f>
        <v>4778.51139109375</v>
      </c>
      <c r="N29" s="12">
        <f>IF(N5&gt;=Assumptions!$D$41,Assumptions!$D$42*N27,0)</f>
        <v>5500.10918203906</v>
      </c>
      <c r="O29" s="12">
        <f>IF(O5&gt;=Assumptions!$D$41,Assumptions!$D$42*O27,0)</f>
        <v>6207.97474738711</v>
      </c>
      <c r="P29" s="12">
        <f>IF(P5&gt;=Assumptions!$D$41,Assumptions!$D$42*P27,0)</f>
        <v>6903.00993202275</v>
      </c>
      <c r="Q29" s="12">
        <f>IF(Q5&gt;=Assumptions!$D$41,Assumptions!$D$42*Q27,0)</f>
        <v>7586.04996522612</v>
      </c>
      <c r="R29" s="12">
        <f>IF(R5&gt;=Assumptions!$D$41,Assumptions!$D$42*R27,0)</f>
        <v>8257.86894378886</v>
      </c>
      <c r="S29" s="12">
        <f>IF(S5&gt;=Assumptions!$D$41,Assumptions!$D$42*S27,0)</f>
        <v>9047.18482574106</v>
      </c>
      <c r="T29" s="12">
        <f>IF(T5&gt;=Assumptions!$D$41,Assumptions!$D$42*T27,0)</f>
        <v>9819.16398068149</v>
      </c>
      <c r="U29" s="12">
        <f>IF(U5&gt;=Assumptions!$D$41,Assumptions!$D$42*U27,0)</f>
        <v>10574.9503382521</v>
      </c>
      <c r="V29" s="12">
        <f>IF(V5&gt;=Assumptions!$D$41,Assumptions!$D$42*V27,0)</f>
        <v>11278.1029222838</v>
      </c>
      <c r="W29" s="12">
        <f>IF(W5&gt;=Assumptions!$D$41,Assumptions!$D$42*W27,0)</f>
        <v>11967.1028670194</v>
      </c>
      <c r="X29" s="12">
        <f>IF(X5&gt;=Assumptions!$D$41,Assumptions!$D$42*X27,0)</f>
        <v>12642.8598054333</v>
      </c>
      <c r="Y29" s="12">
        <f>IF(Y5&gt;=Assumptions!$D$41,Assumptions!$D$42*Y27,0)</f>
        <v>13306.21768875</v>
      </c>
      <c r="Z29" s="12">
        <f>IF(Z5&gt;=Assumptions!$D$41,Assumptions!$D$42*Z27,0)</f>
        <v>13957.960090542</v>
      </c>
      <c r="AA29" s="12">
        <f>IF(AA5&gt;=Assumptions!$D$41,Assumptions!$D$42*AA27,0)</f>
        <v>14598.8150436215</v>
      </c>
      <c r="AB29" s="12">
        <f>IF(AB5&gt;=Assumptions!$D$41,Assumptions!$D$42*AB27,0)</f>
        <v>15229.4594532864</v>
      </c>
      <c r="AC29" s="12">
        <f>IF(AC5&gt;=Assumptions!$D$41,Assumptions!$D$42*AC27,0)</f>
        <v>15850.5231262834</v>
      </c>
      <c r="AD29" s="12">
        <f>IF(AD5&gt;=Assumptions!$D$41,Assumptions!$D$42*AD27,0)</f>
        <v>16462.5924510644</v>
      </c>
      <c r="AE29" s="12">
        <f>IF(AE5&gt;=Assumptions!$D$41,Assumptions!$D$42*AE27,0)</f>
        <v>17191.8137614968</v>
      </c>
      <c r="AF29" s="12">
        <f>IF(AF5&gt;=Assumptions!$D$41,Assumptions!$D$42*AF27,0)</f>
        <v>17905.5964131091</v>
      </c>
      <c r="AG29" s="12">
        <f>IF(AG5&gt;=Assumptions!$D$41,Assumptions!$D$42*AG27,0)</f>
        <v>18604.9405981721</v>
      </c>
      <c r="AH29" s="12">
        <f>IF(AH5&gt;=Assumptions!$D$41,Assumptions!$D$42*AH27,0)</f>
        <v>19258.89867341</v>
      </c>
      <c r="AI29" s="12">
        <f>IF(AI5&gt;=Assumptions!$D$41,Assumptions!$D$42*AI27,0)</f>
        <v>19900.2060843714</v>
      </c>
      <c r="AJ29" s="12">
        <f>IF(AJ5&gt;=Assumptions!$D$41,Assumptions!$D$42*AJ27,0)</f>
        <v>20529.6617653215</v>
      </c>
      <c r="AK29" s="12">
        <f>IF(AK5&gt;=Assumptions!$D$41,Assumptions!$D$42*AK27,0)</f>
        <v>21148.0080637073</v>
      </c>
      <c r="AL29" s="12">
        <f>IF(AL5&gt;=Assumptions!$D$41,Assumptions!$D$42*AL27,0)</f>
        <v>21755.9352335086</v>
      </c>
      <c r="AM29" s="12">
        <f>IF(AM5&gt;=Assumptions!$D$41,Assumptions!$D$42*AM27,0)</f>
        <v>22354.0855375212</v>
      </c>
      <c r="AN29" s="12">
        <f>IF(AN5&gt;=Assumptions!$D$41,Assumptions!$D$42*AN27,0)</f>
        <v>22943.0569947643</v>
      </c>
      <c r="AO29" s="12">
        <f>IF(AO5&gt;=Assumptions!$D$41,Assumptions!$D$42*AO27,0)</f>
        <v>23523.4068057333</v>
      </c>
      <c r="AP29" s="12">
        <f>IF(AP5&gt;=Assumptions!$D$41,Assumptions!$D$42*AP27,0)</f>
        <v>24095.6544850832</v>
      </c>
    </row>
    <row r="32">
      <c r="A32" s="11" t="inlineStr">
        <is>
          <t>Gross bookings: weekly plan</t>
        </is>
      </c>
      <c r="B32" s="14" t="inlineStr">
        <is>
          <t>AED</t>
        </is>
      </c>
      <c r="C32" s="56">
        <f>SUM(G32:R32)</f>
        <v>2167941.66823979</v>
      </c>
      <c r="D32" s="56">
        <f>SUM(S32:AD32)</f>
        <v>4703444.45223902</v>
      </c>
      <c r="E32" s="56">
        <f>SUM(AE32:AP32)</f>
        <v>6542380.81794142</v>
      </c>
      <c r="G32" s="12">
        <f>G19*Assumptions!$D$30*Assumptions!$D$31/12</f>
        <v>39119.346</v>
      </c>
      <c r="H32" s="12">
        <f>H19*Assumptions!$D$30*Assumptions!$D$31/12</f>
        <v>74326.7574</v>
      </c>
      <c r="I32" s="12">
        <f>I19*Assumptions!$D$30*Assumptions!$D$31/12</f>
        <v>106013.42766</v>
      </c>
      <c r="J32" s="12">
        <f>J19*Assumptions!$D$30*Assumptions!$D$31/12</f>
        <v>134531.430894</v>
      </c>
      <c r="K32" s="12">
        <f>K19*Assumptions!$D$30*Assumptions!$D$31/12</f>
        <v>160197.6338046</v>
      </c>
      <c r="L32" s="12">
        <f>L19*Assumptions!$D$30*Assumptions!$D$31/12</f>
        <v>183297.21642414</v>
      </c>
      <c r="M32" s="12">
        <f>M19*Assumptions!$D$30*Assumptions!$D$31/12</f>
        <v>204086.840781726</v>
      </c>
      <c r="N32" s="12">
        <f>N19*Assumptions!$D$30*Assumptions!$D$31/12</f>
        <v>222797.502703553</v>
      </c>
      <c r="O32" s="12">
        <f>O19*Assumptions!$D$30*Assumptions!$D$31/12</f>
        <v>239637.098433198</v>
      </c>
      <c r="P32" s="12">
        <f>P19*Assumptions!$D$30*Assumptions!$D$31/12</f>
        <v>254792.734589878</v>
      </c>
      <c r="Q32" s="12">
        <f>Q19*Assumptions!$D$30*Assumptions!$D$31/12</f>
        <v>268432.80713089</v>
      </c>
      <c r="R32" s="12">
        <f>R19*Assumptions!$D$30*Assumptions!$D$31/12</f>
        <v>280708.872417801</v>
      </c>
      <c r="S32" s="12">
        <f>S19*Assumptions!$D$30*Assumptions!$D$31/12</f>
        <v>304797.113176021</v>
      </c>
      <c r="T32" s="12">
        <f>T19*Assumptions!$D$30*Assumptions!$D$31/12</f>
        <v>326476.529858419</v>
      </c>
      <c r="U32" s="12">
        <f>U19*Assumptions!$D$30*Assumptions!$D$31/12</f>
        <v>345988.004872577</v>
      </c>
      <c r="V32" s="12">
        <f>V19*Assumptions!$D$30*Assumptions!$D$31/12</f>
        <v>363548.33238532</v>
      </c>
      <c r="W32" s="12">
        <f>W19*Assumptions!$D$30*Assumptions!$D$31/12</f>
        <v>379352.627146788</v>
      </c>
      <c r="X32" s="12">
        <f>X19*Assumptions!$D$30*Assumptions!$D$31/12</f>
        <v>393576.492432109</v>
      </c>
      <c r="Y32" s="12">
        <f>Y19*Assumptions!$D$30*Assumptions!$D$31/12</f>
        <v>406377.971188898</v>
      </c>
      <c r="Z32" s="12">
        <f>Z19*Assumptions!$D$30*Assumptions!$D$31/12</f>
        <v>417899.302070008</v>
      </c>
      <c r="AA32" s="12">
        <f>AA19*Assumptions!$D$30*Assumptions!$D$31/12</f>
        <v>428268.499863007</v>
      </c>
      <c r="AB32" s="12">
        <f>AB19*Assumptions!$D$30*Assumptions!$D$31/12</f>
        <v>437600.777876707</v>
      </c>
      <c r="AC32" s="12">
        <f>AC19*Assumptions!$D$30*Assumptions!$D$31/12</f>
        <v>445999.828089036</v>
      </c>
      <c r="AD32" s="12">
        <f>AD19*Assumptions!$D$30*Assumptions!$D$31/12</f>
        <v>453558.973280132</v>
      </c>
      <c r="AE32" s="12">
        <f>AE19*Assumptions!$D$30*Assumptions!$D$31/12</f>
        <v>473401.985952119</v>
      </c>
      <c r="AF32" s="12">
        <f>AF19*Assumptions!$D$30*Assumptions!$D$31/12</f>
        <v>491260.697356907</v>
      </c>
      <c r="AG32" s="12">
        <f>AG19*Assumptions!$D$30*Assumptions!$D$31/12</f>
        <v>507333.537621216</v>
      </c>
      <c r="AH32" s="12">
        <f>AH19*Assumptions!$D$30*Assumptions!$D$31/12</f>
        <v>521799.093859095</v>
      </c>
      <c r="AI32" s="12">
        <f>AI19*Assumptions!$D$30*Assumptions!$D$31/12</f>
        <v>534818.094473185</v>
      </c>
      <c r="AJ32" s="12">
        <f>AJ19*Assumptions!$D$30*Assumptions!$D$31/12</f>
        <v>546535.195025867</v>
      </c>
      <c r="AK32" s="12">
        <f>AK19*Assumptions!$D$30*Assumptions!$D$31/12</f>
        <v>557080.58552328</v>
      </c>
      <c r="AL32" s="12">
        <f>AL19*Assumptions!$D$30*Assumptions!$D$31/12</f>
        <v>566571.436970952</v>
      </c>
      <c r="AM32" s="12">
        <f>AM19*Assumptions!$D$30*Assumptions!$D$31/12</f>
        <v>575113.203273857</v>
      </c>
      <c r="AN32" s="12">
        <f>AN19*Assumptions!$D$30*Assumptions!$D$31/12</f>
        <v>582800.792946471</v>
      </c>
      <c r="AO32" s="12">
        <f>AO19*Assumptions!$D$30*Assumptions!$D$31/12</f>
        <v>589719.623651824</v>
      </c>
      <c r="AP32" s="12">
        <f>AP19*Assumptions!$D$30*Assumptions!$D$31/12</f>
        <v>595946.571286642</v>
      </c>
    </row>
    <row r="33">
      <c r="A33" s="11" t="inlineStr">
        <is>
          <t>Gross bookings: monthly plan</t>
        </is>
      </c>
      <c r="B33" s="14" t="inlineStr">
        <is>
          <t>AED</t>
        </is>
      </c>
      <c r="C33" s="56">
        <f>SUM(G33:R33)</f>
        <v>5644396.76033993</v>
      </c>
      <c r="D33" s="56">
        <f>SUM(S33:AD33)</f>
        <v>14461374.1505747</v>
      </c>
      <c r="E33" s="56">
        <f>SUM(AE33:AP33)</f>
        <v>22402350.7712731</v>
      </c>
      <c r="G33" s="12">
        <f>G20*Assumptions!$D$32</f>
        <v>86389.2</v>
      </c>
      <c r="H33" s="12">
        <f>H20*Assumptions!$D$32</f>
        <v>168458.94</v>
      </c>
      <c r="I33" s="12">
        <f>I20*Assumptions!$D$32</f>
        <v>246425.193</v>
      </c>
      <c r="J33" s="12">
        <f>J20*Assumptions!$D$32</f>
        <v>320493.13335</v>
      </c>
      <c r="K33" s="12">
        <f>K20*Assumptions!$D$32</f>
        <v>390857.6766825</v>
      </c>
      <c r="L33" s="12">
        <f>L20*Assumptions!$D$32</f>
        <v>457703.992848375</v>
      </c>
      <c r="M33" s="12">
        <f>M20*Assumptions!$D$32</f>
        <v>521207.993205956</v>
      </c>
      <c r="N33" s="12">
        <f>N20*Assumptions!$D$32</f>
        <v>581536.793545658</v>
      </c>
      <c r="O33" s="12">
        <f>O20*Assumptions!$D$32</f>
        <v>638849.153868375</v>
      </c>
      <c r="P33" s="12">
        <f>P20*Assumptions!$D$32</f>
        <v>693295.896174957</v>
      </c>
      <c r="Q33" s="12">
        <f>Q20*Assumptions!$D$32</f>
        <v>745020.301366209</v>
      </c>
      <c r="R33" s="12">
        <f>R20*Assumptions!$D$32</f>
        <v>794158.486297898</v>
      </c>
      <c r="S33" s="12">
        <f>S20*Assumptions!$D$32</f>
        <v>869636.161983003</v>
      </c>
      <c r="T33" s="12">
        <f>T20*Assumptions!$D$32</f>
        <v>941339.953883853</v>
      </c>
      <c r="U33" s="12">
        <f>U20*Assumptions!$D$32</f>
        <v>1009458.55618966</v>
      </c>
      <c r="V33" s="12">
        <f>V20*Assumptions!$D$32</f>
        <v>1074171.22838018</v>
      </c>
      <c r="W33" s="12">
        <f>W20*Assumptions!$D$32</f>
        <v>1135648.26696117</v>
      </c>
      <c r="X33" s="12">
        <f>X20*Assumptions!$D$32</f>
        <v>1194051.45361311</v>
      </c>
      <c r="Y33" s="12">
        <f>Y20*Assumptions!$D$32</f>
        <v>1249534.48093245</v>
      </c>
      <c r="Z33" s="12">
        <f>Z20*Assumptions!$D$32</f>
        <v>1302243.35688583</v>
      </c>
      <c r="AA33" s="12">
        <f>AA20*Assumptions!$D$32</f>
        <v>1352316.78904154</v>
      </c>
      <c r="AB33" s="12">
        <f>AB20*Assumptions!$D$32</f>
        <v>1399886.54958946</v>
      </c>
      <c r="AC33" s="12">
        <f>AC20*Assumptions!$D$32</f>
        <v>1445077.82210999</v>
      </c>
      <c r="AD33" s="12">
        <f>AD20*Assumptions!$D$32</f>
        <v>1488009.53100449</v>
      </c>
      <c r="AE33" s="12">
        <f>AE20*Assumptions!$D$32</f>
        <v>1557591.05445427</v>
      </c>
      <c r="AF33" s="12">
        <f>AF20*Assumptions!$D$32</f>
        <v>1623693.50173155</v>
      </c>
      <c r="AG33" s="12">
        <f>AG20*Assumptions!$D$32</f>
        <v>1686490.82664497</v>
      </c>
      <c r="AH33" s="12">
        <f>AH20*Assumptions!$D$32</f>
        <v>1746148.28531273</v>
      </c>
      <c r="AI33" s="12">
        <f>AI20*Assumptions!$D$32</f>
        <v>1802822.87104709</v>
      </c>
      <c r="AJ33" s="12">
        <f>AJ20*Assumptions!$D$32</f>
        <v>1856663.72749473</v>
      </c>
      <c r="AK33" s="12">
        <f>AK20*Assumptions!$D$32</f>
        <v>1907812.54112</v>
      </c>
      <c r="AL33" s="12">
        <f>AL20*Assumptions!$D$32</f>
        <v>1956403.914064</v>
      </c>
      <c r="AM33" s="12">
        <f>AM20*Assumptions!$D$32</f>
        <v>2002565.7183608</v>
      </c>
      <c r="AN33" s="12">
        <f>AN20*Assumptions!$D$32</f>
        <v>2046419.43244276</v>
      </c>
      <c r="AO33" s="12">
        <f>AO20*Assumptions!$D$32</f>
        <v>2088080.46082062</v>
      </c>
      <c r="AP33" s="12">
        <f>AP20*Assumptions!$D$32</f>
        <v>2127658.43777959</v>
      </c>
    </row>
    <row r="34">
      <c r="A34" s="11" t="inlineStr">
        <is>
          <t>Gross bookings: annual plan</t>
        </is>
      </c>
      <c r="B34" s="14" t="inlineStr">
        <is>
          <t>AED</t>
        </is>
      </c>
      <c r="C34" s="56">
        <f>SUM(G34:R34)</f>
        <v>8639884.8</v>
      </c>
      <c r="D34" s="56">
        <f>SUM(S34:AD34)</f>
        <v>17567765.76</v>
      </c>
      <c r="E34" s="56">
        <f>SUM(AE34:AP34)</f>
        <v>26697244.032</v>
      </c>
      <c r="G34" s="12">
        <f>G21*Assumptions!$D$33</f>
        <v>719990.4</v>
      </c>
      <c r="H34" s="12">
        <f>H21*Assumptions!$D$33</f>
        <v>719990.4</v>
      </c>
      <c r="I34" s="12">
        <f>I21*Assumptions!$D$33</f>
        <v>719990.4</v>
      </c>
      <c r="J34" s="12">
        <f>J21*Assumptions!$D$33</f>
        <v>719990.4</v>
      </c>
      <c r="K34" s="12">
        <f>K21*Assumptions!$D$33</f>
        <v>719990.4</v>
      </c>
      <c r="L34" s="12">
        <f>L21*Assumptions!$D$33</f>
        <v>719990.4</v>
      </c>
      <c r="M34" s="12">
        <f>M21*Assumptions!$D$33</f>
        <v>719990.4</v>
      </c>
      <c r="N34" s="12">
        <f>N21*Assumptions!$D$33</f>
        <v>719990.4</v>
      </c>
      <c r="O34" s="12">
        <f>O21*Assumptions!$D$33</f>
        <v>719990.4</v>
      </c>
      <c r="P34" s="12">
        <f>P21*Assumptions!$D$33</f>
        <v>719990.4</v>
      </c>
      <c r="Q34" s="12">
        <f>Q21*Assumptions!$D$33</f>
        <v>719990.4</v>
      </c>
      <c r="R34" s="12">
        <f>R21*Assumptions!$D$33</f>
        <v>719990.4</v>
      </c>
      <c r="S34" s="12">
        <f>S21*Assumptions!$D$33</f>
        <v>1463980.48</v>
      </c>
      <c r="T34" s="12">
        <f>T21*Assumptions!$D$33</f>
        <v>1463980.48</v>
      </c>
      <c r="U34" s="12">
        <f>U21*Assumptions!$D$33</f>
        <v>1463980.48</v>
      </c>
      <c r="V34" s="12">
        <f>V21*Assumptions!$D$33</f>
        <v>1463980.48</v>
      </c>
      <c r="W34" s="12">
        <f>W21*Assumptions!$D$33</f>
        <v>1463980.48</v>
      </c>
      <c r="X34" s="12">
        <f>X21*Assumptions!$D$33</f>
        <v>1463980.48</v>
      </c>
      <c r="Y34" s="12">
        <f>Y21*Assumptions!$D$33</f>
        <v>1463980.48</v>
      </c>
      <c r="Z34" s="12">
        <f>Z21*Assumptions!$D$33</f>
        <v>1463980.48</v>
      </c>
      <c r="AA34" s="12">
        <f>AA21*Assumptions!$D$33</f>
        <v>1463980.48</v>
      </c>
      <c r="AB34" s="12">
        <f>AB21*Assumptions!$D$33</f>
        <v>1463980.48</v>
      </c>
      <c r="AC34" s="12">
        <f>AC21*Assumptions!$D$33</f>
        <v>1463980.48</v>
      </c>
      <c r="AD34" s="12">
        <f>AD21*Assumptions!$D$33</f>
        <v>1463980.48</v>
      </c>
      <c r="AE34" s="12">
        <f>AE21*Assumptions!$D$33</f>
        <v>2224770.336</v>
      </c>
      <c r="AF34" s="12">
        <f>AF21*Assumptions!$D$33</f>
        <v>2224770.336</v>
      </c>
      <c r="AG34" s="12">
        <f>AG21*Assumptions!$D$33</f>
        <v>2224770.336</v>
      </c>
      <c r="AH34" s="12">
        <f>AH21*Assumptions!$D$33</f>
        <v>2224770.336</v>
      </c>
      <c r="AI34" s="12">
        <f>AI21*Assumptions!$D$33</f>
        <v>2224770.336</v>
      </c>
      <c r="AJ34" s="12">
        <f>AJ21*Assumptions!$D$33</f>
        <v>2224770.336</v>
      </c>
      <c r="AK34" s="12">
        <f>AK21*Assumptions!$D$33</f>
        <v>2224770.336</v>
      </c>
      <c r="AL34" s="12">
        <f>AL21*Assumptions!$D$33</f>
        <v>2224770.336</v>
      </c>
      <c r="AM34" s="12">
        <f>AM21*Assumptions!$D$33</f>
        <v>2224770.336</v>
      </c>
      <c r="AN34" s="12">
        <f>AN21*Assumptions!$D$33</f>
        <v>2224770.336</v>
      </c>
      <c r="AO34" s="12">
        <f>AO21*Assumptions!$D$33</f>
        <v>2224770.336</v>
      </c>
      <c r="AP34" s="12">
        <f>AP21*Assumptions!$D$33</f>
        <v>2224770.336</v>
      </c>
    </row>
    <row r="35">
      <c r="A35" s="11" t="inlineStr">
        <is>
          <t>Gross bookings: company seats</t>
        </is>
      </c>
      <c r="B35" s="14" t="inlineStr">
        <is>
          <t>AED</t>
        </is>
      </c>
      <c r="C35" s="56">
        <f>SUM(G35:R35)</f>
        <v>4725000</v>
      </c>
      <c r="D35" s="56">
        <f>SUM(S35:AD35)</f>
        <v>10316250</v>
      </c>
      <c r="E35" s="56">
        <f>SUM(AE35:AP35)</f>
        <v>15068812.5</v>
      </c>
      <c r="G35" s="12">
        <f>G24*Assumptions!$D$26*(1+Assumptions!$D$34)</f>
        <v>0</v>
      </c>
      <c r="H35" s="12">
        <f>H24*Assumptions!$D$26*(1+Assumptions!$D$34)</f>
        <v>0</v>
      </c>
      <c r="I35" s="12">
        <f>I24*Assumptions!$D$26*(1+Assumptions!$D$34)</f>
        <v>0</v>
      </c>
      <c r="J35" s="12">
        <f>J24*Assumptions!$D$26*(1+Assumptions!$D$34)</f>
        <v>525000</v>
      </c>
      <c r="K35" s="12">
        <f>K24*Assumptions!$D$26*(1+Assumptions!$D$34)</f>
        <v>525000</v>
      </c>
      <c r="L35" s="12">
        <f>L24*Assumptions!$D$26*(1+Assumptions!$D$34)</f>
        <v>525000</v>
      </c>
      <c r="M35" s="12">
        <f>M24*Assumptions!$D$26*(1+Assumptions!$D$34)</f>
        <v>525000</v>
      </c>
      <c r="N35" s="12">
        <f>N24*Assumptions!$D$26*(1+Assumptions!$D$34)</f>
        <v>525000</v>
      </c>
      <c r="O35" s="12">
        <f>O24*Assumptions!$D$26*(1+Assumptions!$D$34)</f>
        <v>525000</v>
      </c>
      <c r="P35" s="12">
        <f>P24*Assumptions!$D$26*(1+Assumptions!$D$34)</f>
        <v>525000</v>
      </c>
      <c r="Q35" s="12">
        <f>Q24*Assumptions!$D$26*(1+Assumptions!$D$34)</f>
        <v>525000</v>
      </c>
      <c r="R35" s="12">
        <f>R24*Assumptions!$D$26*(1+Assumptions!$D$34)</f>
        <v>525000</v>
      </c>
      <c r="S35" s="12">
        <f>S24*Assumptions!$D$26*(1+Assumptions!$D$34)</f>
        <v>525000</v>
      </c>
      <c r="T35" s="12">
        <f>T24*Assumptions!$D$26*(1+Assumptions!$D$34)</f>
        <v>525000</v>
      </c>
      <c r="U35" s="12">
        <f>U24*Assumptions!$D$26*(1+Assumptions!$D$34)</f>
        <v>525000</v>
      </c>
      <c r="V35" s="12">
        <f>V24*Assumptions!$D$26*(1+Assumptions!$D$34)</f>
        <v>971250</v>
      </c>
      <c r="W35" s="12">
        <f>W24*Assumptions!$D$26*(1+Assumptions!$D$34)</f>
        <v>971250</v>
      </c>
      <c r="X35" s="12">
        <f>X24*Assumptions!$D$26*(1+Assumptions!$D$34)</f>
        <v>971250</v>
      </c>
      <c r="Y35" s="12">
        <f>Y24*Assumptions!$D$26*(1+Assumptions!$D$34)</f>
        <v>971250</v>
      </c>
      <c r="Z35" s="12">
        <f>Z24*Assumptions!$D$26*(1+Assumptions!$D$34)</f>
        <v>971250</v>
      </c>
      <c r="AA35" s="12">
        <f>AA24*Assumptions!$D$26*(1+Assumptions!$D$34)</f>
        <v>971250</v>
      </c>
      <c r="AB35" s="12">
        <f>AB24*Assumptions!$D$26*(1+Assumptions!$D$34)</f>
        <v>971250</v>
      </c>
      <c r="AC35" s="12">
        <f>AC24*Assumptions!$D$26*(1+Assumptions!$D$34)</f>
        <v>971250</v>
      </c>
      <c r="AD35" s="12">
        <f>AD24*Assumptions!$D$26*(1+Assumptions!$D$34)</f>
        <v>971250</v>
      </c>
      <c r="AE35" s="12">
        <f>AE24*Assumptions!$D$26*(1+Assumptions!$D$34)</f>
        <v>971250</v>
      </c>
      <c r="AF35" s="12">
        <f>AF24*Assumptions!$D$26*(1+Assumptions!$D$34)</f>
        <v>971250</v>
      </c>
      <c r="AG35" s="12">
        <f>AG24*Assumptions!$D$26*(1+Assumptions!$D$34)</f>
        <v>971250</v>
      </c>
      <c r="AH35" s="12">
        <f>AH24*Assumptions!$D$26*(1+Assumptions!$D$34)</f>
        <v>1350562.5</v>
      </c>
      <c r="AI35" s="12">
        <f>AI24*Assumptions!$D$26*(1+Assumptions!$D$34)</f>
        <v>1350562.5</v>
      </c>
      <c r="AJ35" s="12">
        <f>AJ24*Assumptions!$D$26*(1+Assumptions!$D$34)</f>
        <v>1350562.5</v>
      </c>
      <c r="AK35" s="12">
        <f>AK24*Assumptions!$D$26*(1+Assumptions!$D$34)</f>
        <v>1350562.5</v>
      </c>
      <c r="AL35" s="12">
        <f>AL24*Assumptions!$D$26*(1+Assumptions!$D$34)</f>
        <v>1350562.5</v>
      </c>
      <c r="AM35" s="12">
        <f>AM24*Assumptions!$D$26*(1+Assumptions!$D$34)</f>
        <v>1350562.5</v>
      </c>
      <c r="AN35" s="12">
        <f>AN24*Assumptions!$D$26*(1+Assumptions!$D$34)</f>
        <v>1350562.5</v>
      </c>
      <c r="AO35" s="12">
        <f>AO24*Assumptions!$D$26*(1+Assumptions!$D$34)</f>
        <v>1350562.5</v>
      </c>
      <c r="AP35" s="12">
        <f>AP24*Assumptions!$D$26*(1+Assumptions!$D$34)</f>
        <v>1350562.5</v>
      </c>
    </row>
    <row r="36">
      <c r="A36" s="38" t="inlineStr">
        <is>
          <t>Gross bookings, VAT included</t>
        </is>
      </c>
      <c r="B36" s="58" t="inlineStr">
        <is>
          <t>AED</t>
        </is>
      </c>
      <c r="C36" s="59">
        <f>SUM(G36:R36)</f>
        <v>21177223.2285797</v>
      </c>
      <c r="D36" s="59">
        <f>SUM(S36:AD36)</f>
        <v>47048834.3628138</v>
      </c>
      <c r="E36" s="59">
        <f>SUM(AE36:AP36)</f>
        <v>70710788.1212145</v>
      </c>
      <c r="F36" s="40" t="n"/>
      <c r="G36" s="51">
        <f>G32+G33+G34+G35</f>
        <v>845498.946</v>
      </c>
      <c r="H36" s="51">
        <f>H32+H33+H34+H35</f>
        <v>962776.0974</v>
      </c>
      <c r="I36" s="51">
        <f>I32+I33+I34+I35</f>
        <v>1072429.02066</v>
      </c>
      <c r="J36" s="51">
        <f>J32+J33+J34+J35</f>
        <v>1700014.964244</v>
      </c>
      <c r="K36" s="51">
        <f>K32+K33+K34+K35</f>
        <v>1796045.7104871</v>
      </c>
      <c r="L36" s="51">
        <f>L32+L33+L34+L35</f>
        <v>1885991.60927252</v>
      </c>
      <c r="M36" s="51">
        <f>M32+M33+M34+M35</f>
        <v>1970285.23398768</v>
      </c>
      <c r="N36" s="51">
        <f>N32+N33+N34+N35</f>
        <v>2049324.69624921</v>
      </c>
      <c r="O36" s="51">
        <f>O32+O33+O34+O35</f>
        <v>2123476.65230157</v>
      </c>
      <c r="P36" s="51">
        <f>P32+P33+P34+P35</f>
        <v>2193079.03076484</v>
      </c>
      <c r="Q36" s="51">
        <f>Q32+Q33+Q34+Q35</f>
        <v>2258443.5084971</v>
      </c>
      <c r="R36" s="51">
        <f>R32+R33+R34+R35</f>
        <v>2319857.7587157</v>
      </c>
      <c r="S36" s="51">
        <f>S32+S33+S34+S35</f>
        <v>3163413.75515902</v>
      </c>
      <c r="T36" s="51">
        <f>T32+T33+T34+T35</f>
        <v>3256796.96374227</v>
      </c>
      <c r="U36" s="51">
        <f>U32+U33+U34+U35</f>
        <v>3344427.04106224</v>
      </c>
      <c r="V36" s="51">
        <f>V32+V33+V34+V35</f>
        <v>3872950.0407655</v>
      </c>
      <c r="W36" s="51">
        <f>W32+W33+W34+W35</f>
        <v>3950231.37410796</v>
      </c>
      <c r="X36" s="51">
        <f>X32+X33+X34+X35</f>
        <v>4022858.42604522</v>
      </c>
      <c r="Y36" s="51">
        <f>Y32+Y33+Y34+Y35</f>
        <v>4091142.93212135</v>
      </c>
      <c r="Z36" s="51">
        <f>Z32+Z33+Z34+Z35</f>
        <v>4155373.13895584</v>
      </c>
      <c r="AA36" s="51">
        <f>AA32+AA33+AA34+AA35</f>
        <v>4215815.76890455</v>
      </c>
      <c r="AB36" s="51">
        <f>AB32+AB33+AB34+AB35</f>
        <v>4272717.80746617</v>
      </c>
      <c r="AC36" s="51">
        <f>AC32+AC33+AC34+AC35</f>
        <v>4326308.13019903</v>
      </c>
      <c r="AD36" s="51">
        <f>AD32+AD33+AD34+AD35</f>
        <v>4376798.98428462</v>
      </c>
      <c r="AE36" s="51">
        <f>AE32+AE33+AE34+AE35</f>
        <v>5227013.37640638</v>
      </c>
      <c r="AF36" s="51">
        <f>AF32+AF33+AF34+AF35</f>
        <v>5310974.53508846</v>
      </c>
      <c r="AG36" s="51">
        <f>AG32+AG33+AG34+AG35</f>
        <v>5389844.70026619</v>
      </c>
      <c r="AH36" s="51">
        <f>AH32+AH33+AH34+AH35</f>
        <v>5843280.21517182</v>
      </c>
      <c r="AI36" s="51">
        <f>AI32+AI33+AI34+AI35</f>
        <v>5912973.80152027</v>
      </c>
      <c r="AJ36" s="51">
        <f>AJ32+AJ33+AJ34+AJ35</f>
        <v>5978531.7585206</v>
      </c>
      <c r="AK36" s="51">
        <f>AK32+AK33+AK34+AK35</f>
        <v>6040225.96264328</v>
      </c>
      <c r="AL36" s="51">
        <f>AL32+AL33+AL34+AL35</f>
        <v>6098308.18703495</v>
      </c>
      <c r="AM36" s="51">
        <f>AM32+AM33+AM34+AM35</f>
        <v>6153011.75763466</v>
      </c>
      <c r="AN36" s="51">
        <f>AN32+AN33+AN34+AN35</f>
        <v>6204553.06138923</v>
      </c>
      <c r="AO36" s="51">
        <f>AO32+AO33+AO34+AO35</f>
        <v>6253132.92047244</v>
      </c>
      <c r="AP36" s="51">
        <f>AP32+AP33+AP34+AP35</f>
        <v>6298937.84506623</v>
      </c>
    </row>
    <row r="37">
      <c r="A37" s="11" t="inlineStr">
        <is>
          <t>VAT</t>
        </is>
      </c>
      <c r="B37" s="14" t="inlineStr">
        <is>
          <t>AED</t>
        </is>
      </c>
      <c r="C37" s="56">
        <f>SUM(G37:R37)</f>
        <v>1008439.20136094</v>
      </c>
      <c r="D37" s="56">
        <f>SUM(S37:AD37)</f>
        <v>2240420.68394351</v>
      </c>
      <c r="E37" s="56">
        <f>SUM(AE37:AP37)</f>
        <v>3367180.3867245</v>
      </c>
      <c r="G37" s="12">
        <f>G36*Assumptions!$D$34/(1+Assumptions!$D$34)</f>
        <v>40261.8545714286</v>
      </c>
      <c r="H37" s="12">
        <f>H36*Assumptions!$D$34/(1+Assumptions!$D$34)</f>
        <v>45846.4808285714</v>
      </c>
      <c r="I37" s="12">
        <f>I36*Assumptions!$D$34/(1+Assumptions!$D$34)</f>
        <v>51068.0486028571</v>
      </c>
      <c r="J37" s="12">
        <f>J36*Assumptions!$D$34/(1+Assumptions!$D$34)</f>
        <v>80953.0935354286</v>
      </c>
      <c r="K37" s="12">
        <f>K36*Assumptions!$D$34/(1+Assumptions!$D$34)</f>
        <v>85525.9862136714</v>
      </c>
      <c r="L37" s="12">
        <f>L36*Assumptions!$D$34/(1+Assumptions!$D$34)</f>
        <v>89809.1242510721</v>
      </c>
      <c r="M37" s="12">
        <f>M36*Assumptions!$D$34/(1+Assumptions!$D$34)</f>
        <v>93823.1063803658</v>
      </c>
      <c r="N37" s="12">
        <f>N36*Assumptions!$D$34/(1+Assumptions!$D$34)</f>
        <v>97586.8902975815</v>
      </c>
      <c r="O37" s="12">
        <f>O36*Assumptions!$D$34/(1+Assumptions!$D$34)</f>
        <v>101117.935823884</v>
      </c>
      <c r="P37" s="12">
        <f>P36*Assumptions!$D$34/(1+Assumptions!$D$34)</f>
        <v>104432.334798325</v>
      </c>
      <c r="Q37" s="12">
        <f>Q36*Assumptions!$D$34/(1+Assumptions!$D$34)</f>
        <v>107544.928976052</v>
      </c>
      <c r="R37" s="12">
        <f>R36*Assumptions!$D$34/(1+Assumptions!$D$34)</f>
        <v>110469.4170817</v>
      </c>
      <c r="S37" s="12">
        <f>S36*Assumptions!$D$34/(1+Assumptions!$D$34)</f>
        <v>150638.750245668</v>
      </c>
      <c r="T37" s="12">
        <f>T36*Assumptions!$D$34/(1+Assumptions!$D$34)</f>
        <v>155085.569702013</v>
      </c>
      <c r="U37" s="12">
        <f>U36*Assumptions!$D$34/(1+Assumptions!$D$34)</f>
        <v>159258.430526773</v>
      </c>
      <c r="V37" s="12">
        <f>V36*Assumptions!$D$34/(1+Assumptions!$D$34)</f>
        <v>184426.192417405</v>
      </c>
      <c r="W37" s="12">
        <f>W36*Assumptions!$D$34/(1+Assumptions!$D$34)</f>
        <v>188106.255909903</v>
      </c>
      <c r="X37" s="12">
        <f>X36*Assumptions!$D$34/(1+Assumptions!$D$34)</f>
        <v>191564.686954534</v>
      </c>
      <c r="Y37" s="12">
        <f>Y36*Assumptions!$D$34/(1+Assumptions!$D$34)</f>
        <v>194816.330101017</v>
      </c>
      <c r="Z37" s="12">
        <f>Z36*Assumptions!$D$34/(1+Assumptions!$D$34)</f>
        <v>197874.91137885</v>
      </c>
      <c r="AA37" s="12">
        <f>AA36*Assumptions!$D$34/(1+Assumptions!$D$34)</f>
        <v>200753.131852598</v>
      </c>
      <c r="AB37" s="12">
        <f>AB36*Assumptions!$D$34/(1+Assumptions!$D$34)</f>
        <v>203462.752736484</v>
      </c>
      <c r="AC37" s="12">
        <f>AC36*Assumptions!$D$34/(1+Assumptions!$D$34)</f>
        <v>206014.67286662</v>
      </c>
      <c r="AD37" s="12">
        <f>AD36*Assumptions!$D$34/(1+Assumptions!$D$34)</f>
        <v>208418.999251649</v>
      </c>
      <c r="AE37" s="12">
        <f>AE36*Assumptions!$D$34/(1+Assumptions!$D$34)</f>
        <v>248905.398876494</v>
      </c>
      <c r="AF37" s="12">
        <f>AF36*Assumptions!$D$34/(1+Assumptions!$D$34)</f>
        <v>252903.549289927</v>
      </c>
      <c r="AG37" s="12">
        <f>AG36*Assumptions!$D$34/(1+Assumptions!$D$34)</f>
        <v>256659.271441247</v>
      </c>
      <c r="AH37" s="12">
        <f>AH36*Assumptions!$D$34/(1+Assumptions!$D$34)</f>
        <v>278251.438817706</v>
      </c>
      <c r="AI37" s="12">
        <f>AI36*Assumptions!$D$34/(1+Assumptions!$D$34)</f>
        <v>281570.181024775</v>
      </c>
      <c r="AJ37" s="12">
        <f>AJ36*Assumptions!$D$34/(1+Assumptions!$D$34)</f>
        <v>284691.988500981</v>
      </c>
      <c r="AK37" s="12">
        <f>AK36*Assumptions!$D$34/(1+Assumptions!$D$34)</f>
        <v>287629.807744918</v>
      </c>
      <c r="AL37" s="12">
        <f>AL36*Assumptions!$D$34/(1+Assumptions!$D$34)</f>
        <v>290395.627954045</v>
      </c>
      <c r="AM37" s="12">
        <f>AM36*Assumptions!$D$34/(1+Assumptions!$D$34)</f>
        <v>293000.559887365</v>
      </c>
      <c r="AN37" s="12">
        <f>AN36*Assumptions!$D$34/(1+Assumptions!$D$34)</f>
        <v>295454.907685201</v>
      </c>
      <c r="AO37" s="12">
        <f>AO36*Assumptions!$D$34/(1+Assumptions!$D$34)</f>
        <v>297768.234308212</v>
      </c>
      <c r="AP37" s="12">
        <f>AP36*Assumptions!$D$34/(1+Assumptions!$D$34)</f>
        <v>299949.42119363</v>
      </c>
    </row>
    <row r="38">
      <c r="A38" s="11" t="inlineStr">
        <is>
          <t>App Store sales excluding VAT</t>
        </is>
      </c>
      <c r="B38" s="14" t="inlineStr">
        <is>
          <t>AED</t>
        </is>
      </c>
      <c r="C38" s="56">
        <f>SUM(G38:R38)</f>
        <v>15668784.0272188</v>
      </c>
      <c r="D38" s="56">
        <f>SUM(S38:AD38)</f>
        <v>34983413.6788702</v>
      </c>
      <c r="E38" s="56">
        <f>SUM(AE38:AP38)</f>
        <v>52992357.73449</v>
      </c>
      <c r="G38" s="12">
        <f>(G32+G33+G34)/(1+Assumptions!$D$34)</f>
        <v>805237.091428571</v>
      </c>
      <c r="H38" s="12">
        <f>(H32+H33+H34)/(1+Assumptions!$D$34)</f>
        <v>916929.616571429</v>
      </c>
      <c r="I38" s="12">
        <f>(I32+I33+I34)/(1+Assumptions!$D$34)</f>
        <v>1021360.97205714</v>
      </c>
      <c r="J38" s="12">
        <f>(J32+J33+J34)/(1+Assumptions!$D$34)</f>
        <v>1119061.87070857</v>
      </c>
      <c r="K38" s="12">
        <f>(K32+K33+K34)/(1+Assumptions!$D$34)</f>
        <v>1210519.72427343</v>
      </c>
      <c r="L38" s="12">
        <f>(L32+L33+L34)/(1+Assumptions!$D$34)</f>
        <v>1296182.48502144</v>
      </c>
      <c r="M38" s="12">
        <f>(M32+M33+M34)/(1+Assumptions!$D$34)</f>
        <v>1376462.12760732</v>
      </c>
      <c r="N38" s="12">
        <f>(N32+N33+N34)/(1+Assumptions!$D$34)</f>
        <v>1451737.80595163</v>
      </c>
      <c r="O38" s="12">
        <f>(O32+O33+O34)/(1+Assumptions!$D$34)</f>
        <v>1522358.71647769</v>
      </c>
      <c r="P38" s="12">
        <f>(P32+P33+P34)/(1+Assumptions!$D$34)</f>
        <v>1588646.69596651</v>
      </c>
      <c r="Q38" s="12">
        <f>(Q32+Q33+Q34)/(1+Assumptions!$D$34)</f>
        <v>1650898.57952105</v>
      </c>
      <c r="R38" s="12">
        <f>(R32+R33+R34)/(1+Assumptions!$D$34)</f>
        <v>1709388.341634</v>
      </c>
      <c r="S38" s="12">
        <f>(S32+S33+S34)/(1+Assumptions!$D$34)</f>
        <v>2512775.00491336</v>
      </c>
      <c r="T38" s="12">
        <f>(T32+T33+T34)/(1+Assumptions!$D$34)</f>
        <v>2601711.39404026</v>
      </c>
      <c r="U38" s="12">
        <f>(U32+U33+U34)/(1+Assumptions!$D$34)</f>
        <v>2685168.61053546</v>
      </c>
      <c r="V38" s="12">
        <f>(V32+V33+V34)/(1+Assumptions!$D$34)</f>
        <v>2763523.84834809</v>
      </c>
      <c r="W38" s="12">
        <f>(W32+W33+W34)/(1+Assumptions!$D$34)</f>
        <v>2837125.11819805</v>
      </c>
      <c r="X38" s="12">
        <f>(X32+X33+X34)/(1+Assumptions!$D$34)</f>
        <v>2906293.73909068</v>
      </c>
      <c r="Y38" s="12">
        <f>(Y32+Y33+Y34)/(1+Assumptions!$D$34)</f>
        <v>2971326.60202034</v>
      </c>
      <c r="Z38" s="12">
        <f>(Z32+Z33+Z34)/(1+Assumptions!$D$34)</f>
        <v>3032498.22757699</v>
      </c>
      <c r="AA38" s="12">
        <f>(AA32+AA33+AA34)/(1+Assumptions!$D$34)</f>
        <v>3090062.63705195</v>
      </c>
      <c r="AB38" s="12">
        <f>(AB32+AB33+AB34)/(1+Assumptions!$D$34)</f>
        <v>3144255.05472968</v>
      </c>
      <c r="AC38" s="12">
        <f>(AC32+AC33+AC34)/(1+Assumptions!$D$34)</f>
        <v>3195293.45733241</v>
      </c>
      <c r="AD38" s="12">
        <f>(AD32+AD33+AD34)/(1+Assumptions!$D$34)</f>
        <v>3243379.98503297</v>
      </c>
      <c r="AE38" s="12">
        <f>(AE32+AE33+AE34)/(1+Assumptions!$D$34)</f>
        <v>4053107.97752989</v>
      </c>
      <c r="AF38" s="12">
        <f>(AF32+AF33+AF34)/(1+Assumptions!$D$34)</f>
        <v>4133070.98579853</v>
      </c>
      <c r="AG38" s="12">
        <f>(AG32+AG33+AG34)/(1+Assumptions!$D$34)</f>
        <v>4208185.42882494</v>
      </c>
      <c r="AH38" s="12">
        <f>(AH32+AH33+AH34)/(1+Assumptions!$D$34)</f>
        <v>4278778.77635411</v>
      </c>
      <c r="AI38" s="12">
        <f>(AI32+AI33+AI34)/(1+Assumptions!$D$34)</f>
        <v>4345153.6204955</v>
      </c>
      <c r="AJ38" s="12">
        <f>(AJ32+AJ33+AJ34)/(1+Assumptions!$D$34)</f>
        <v>4407589.77001962</v>
      </c>
      <c r="AK38" s="12">
        <f>(AK32+AK33+AK34)/(1+Assumptions!$D$34)</f>
        <v>4466346.15489836</v>
      </c>
      <c r="AL38" s="12">
        <f>(AL32+AL33+AL34)/(1+Assumptions!$D$34)</f>
        <v>4521662.5590809</v>
      </c>
      <c r="AM38" s="12">
        <f>(AM32+AM33+AM34)/(1+Assumptions!$D$34)</f>
        <v>4573761.19774729</v>
      </c>
      <c r="AN38" s="12">
        <f>(AN32+AN33+AN34)/(1+Assumptions!$D$34)</f>
        <v>4622848.15370403</v>
      </c>
      <c r="AO38" s="12">
        <f>(AO32+AO33+AO34)/(1+Assumptions!$D$34)</f>
        <v>4669114.68616423</v>
      </c>
      <c r="AP38" s="12">
        <f>(AP32+AP33+AP34)/(1+Assumptions!$D$34)</f>
        <v>4712738.4238726</v>
      </c>
    </row>
    <row r="39">
      <c r="A39" s="11" t="inlineStr">
        <is>
          <t>Apple commission rate</t>
        </is>
      </c>
      <c r="B39" s="14" t="inlineStr">
        <is>
          <t>rate</t>
        </is>
      </c>
      <c r="C39" s="60">
        <f>IF(C38=0,0,C40/C38)</f>
        <v>0.3</v>
      </c>
      <c r="D39" s="60">
        <f>IF(D38=0,0,D40/D38)</f>
        <v>0.25</v>
      </c>
      <c r="E39" s="60">
        <f>IF(E38=0,0,E40/E38)</f>
        <v>0.25</v>
      </c>
      <c r="G39" s="17">
        <f>Assumptions!$D$35</f>
        <v>0.3</v>
      </c>
      <c r="H39" s="17">
        <f>IF(AND(Assumptions!$D$38=1,G41&gt;=Assumptions!$D$37),Assumptions!$D$36,Assumptions!$D$35)</f>
        <v>0.3</v>
      </c>
      <c r="I39" s="17">
        <f>IF(AND(Assumptions!$D$38=1,H41&gt;=Assumptions!$D$37),Assumptions!$D$36,Assumptions!$D$35)</f>
        <v>0.3</v>
      </c>
      <c r="J39" s="17">
        <f>IF(AND(Assumptions!$D$38=1,I41&gt;=Assumptions!$D$37),Assumptions!$D$36,Assumptions!$D$35)</f>
        <v>0.3</v>
      </c>
      <c r="K39" s="17">
        <f>IF(AND(Assumptions!$D$38=1,J41&gt;=Assumptions!$D$37),Assumptions!$D$36,Assumptions!$D$35)</f>
        <v>0.3</v>
      </c>
      <c r="L39" s="17">
        <f>IF(AND(Assumptions!$D$38=1,K41&gt;=Assumptions!$D$37),Assumptions!$D$36,Assumptions!$D$35)</f>
        <v>0.3</v>
      </c>
      <c r="M39" s="17">
        <f>IF(AND(Assumptions!$D$38=1,L41&gt;=Assumptions!$D$37),Assumptions!$D$36,Assumptions!$D$35)</f>
        <v>0.3</v>
      </c>
      <c r="N39" s="17">
        <f>IF(AND(Assumptions!$D$38=1,M41&gt;=Assumptions!$D$37),Assumptions!$D$36,Assumptions!$D$35)</f>
        <v>0.3</v>
      </c>
      <c r="O39" s="17">
        <f>IF(AND(Assumptions!$D$38=1,N41&gt;=Assumptions!$D$37),Assumptions!$D$36,Assumptions!$D$35)</f>
        <v>0.3</v>
      </c>
      <c r="P39" s="17">
        <f>IF(AND(Assumptions!$D$38=1,O41&gt;=Assumptions!$D$37),Assumptions!$D$36,Assumptions!$D$35)</f>
        <v>0.3</v>
      </c>
      <c r="Q39" s="17">
        <f>IF(AND(Assumptions!$D$38=1,P41&gt;=Assumptions!$D$37),Assumptions!$D$36,Assumptions!$D$35)</f>
        <v>0.3</v>
      </c>
      <c r="R39" s="17">
        <f>IF(AND(Assumptions!$D$38=1,Q41&gt;=Assumptions!$D$37),Assumptions!$D$36,Assumptions!$D$35)</f>
        <v>0.3</v>
      </c>
      <c r="S39" s="17">
        <f>Assumptions!$D$39</f>
        <v>0.25</v>
      </c>
      <c r="T39" s="17">
        <f>Assumptions!$D$39</f>
        <v>0.25</v>
      </c>
      <c r="U39" s="17">
        <f>Assumptions!$D$39</f>
        <v>0.25</v>
      </c>
      <c r="V39" s="17">
        <f>Assumptions!$D$39</f>
        <v>0.25</v>
      </c>
      <c r="W39" s="17">
        <f>Assumptions!$D$39</f>
        <v>0.25</v>
      </c>
      <c r="X39" s="17">
        <f>Assumptions!$D$39</f>
        <v>0.25</v>
      </c>
      <c r="Y39" s="17">
        <f>Assumptions!$D$39</f>
        <v>0.25</v>
      </c>
      <c r="Z39" s="17">
        <f>Assumptions!$D$39</f>
        <v>0.25</v>
      </c>
      <c r="AA39" s="17">
        <f>Assumptions!$D$39</f>
        <v>0.25</v>
      </c>
      <c r="AB39" s="17">
        <f>Assumptions!$D$39</f>
        <v>0.25</v>
      </c>
      <c r="AC39" s="17">
        <f>Assumptions!$D$39</f>
        <v>0.25</v>
      </c>
      <c r="AD39" s="17">
        <f>Assumptions!$D$39</f>
        <v>0.25</v>
      </c>
      <c r="AE39" s="17">
        <f>Assumptions!$D$39</f>
        <v>0.25</v>
      </c>
      <c r="AF39" s="17">
        <f>Assumptions!$D$39</f>
        <v>0.25</v>
      </c>
      <c r="AG39" s="17">
        <f>Assumptions!$D$39</f>
        <v>0.25</v>
      </c>
      <c r="AH39" s="17">
        <f>Assumptions!$D$39</f>
        <v>0.25</v>
      </c>
      <c r="AI39" s="17">
        <f>Assumptions!$D$39</f>
        <v>0.25</v>
      </c>
      <c r="AJ39" s="17">
        <f>Assumptions!$D$39</f>
        <v>0.25</v>
      </c>
      <c r="AK39" s="17">
        <f>Assumptions!$D$39</f>
        <v>0.25</v>
      </c>
      <c r="AL39" s="17">
        <f>Assumptions!$D$39</f>
        <v>0.25</v>
      </c>
      <c r="AM39" s="17">
        <f>Assumptions!$D$39</f>
        <v>0.25</v>
      </c>
      <c r="AN39" s="17">
        <f>Assumptions!$D$39</f>
        <v>0.25</v>
      </c>
      <c r="AO39" s="17">
        <f>Assumptions!$D$39</f>
        <v>0.25</v>
      </c>
      <c r="AP39" s="17">
        <f>Assumptions!$D$39</f>
        <v>0.25</v>
      </c>
    </row>
    <row r="40">
      <c r="A40" s="11" t="inlineStr">
        <is>
          <t>Apple commission</t>
        </is>
      </c>
      <c r="B40" s="14" t="inlineStr">
        <is>
          <t>AED</t>
        </is>
      </c>
      <c r="C40" s="56">
        <f>SUM(G40:R40)</f>
        <v>4700635.20816563</v>
      </c>
      <c r="D40" s="56">
        <f>SUM(S40:AD40)</f>
        <v>8745853.41971756</v>
      </c>
      <c r="E40" s="56">
        <f>SUM(AE40:AP40)</f>
        <v>13248089.4336225</v>
      </c>
      <c r="G40" s="12">
        <f>G38*G39</f>
        <v>241571.127428571</v>
      </c>
      <c r="H40" s="12">
        <f>H38*H39</f>
        <v>275078.884971429</v>
      </c>
      <c r="I40" s="12">
        <f>I38*I39</f>
        <v>306408.291617143</v>
      </c>
      <c r="J40" s="12">
        <f>J38*J39</f>
        <v>335718.561212571</v>
      </c>
      <c r="K40" s="12">
        <f>K38*K39</f>
        <v>363155.917282029</v>
      </c>
      <c r="L40" s="12">
        <f>L38*L39</f>
        <v>388854.745506433</v>
      </c>
      <c r="M40" s="12">
        <f>M38*M39</f>
        <v>412938.638282195</v>
      </c>
      <c r="N40" s="12">
        <f>N38*N39</f>
        <v>435521.341785489</v>
      </c>
      <c r="O40" s="12">
        <f>O38*O39</f>
        <v>456707.614943307</v>
      </c>
      <c r="P40" s="12">
        <f>P38*P39</f>
        <v>476594.008789953</v>
      </c>
      <c r="Q40" s="12">
        <f>Q38*Q39</f>
        <v>495269.573856314</v>
      </c>
      <c r="R40" s="12">
        <f>R38*R39</f>
        <v>512816.5024902</v>
      </c>
      <c r="S40" s="12">
        <f>S38*S39</f>
        <v>628193.751228339</v>
      </c>
      <c r="T40" s="12">
        <f>T38*T39</f>
        <v>650427.848510065</v>
      </c>
      <c r="U40" s="12">
        <f>U38*U39</f>
        <v>671292.152633866</v>
      </c>
      <c r="V40" s="12">
        <f>V38*V39</f>
        <v>690880.962087023</v>
      </c>
      <c r="W40" s="12">
        <f>W38*W39</f>
        <v>709281.279549513</v>
      </c>
      <c r="X40" s="12">
        <f>X38*X39</f>
        <v>726573.434772671</v>
      </c>
      <c r="Y40" s="12">
        <f>Y38*Y39</f>
        <v>742831.650505084</v>
      </c>
      <c r="Z40" s="12">
        <f>Z38*Z39</f>
        <v>758124.556894247</v>
      </c>
      <c r="AA40" s="12">
        <f>AA38*AA39</f>
        <v>772515.659262987</v>
      </c>
      <c r="AB40" s="12">
        <f>AB38*AB39</f>
        <v>786063.763682421</v>
      </c>
      <c r="AC40" s="12">
        <f>AC38*AC39</f>
        <v>798823.364333101</v>
      </c>
      <c r="AD40" s="12">
        <f>AD38*AD39</f>
        <v>810844.996258243</v>
      </c>
      <c r="AE40" s="12">
        <f>AE38*AE39</f>
        <v>1013276.99438247</v>
      </c>
      <c r="AF40" s="12">
        <f>AF38*AF39</f>
        <v>1033267.74644963</v>
      </c>
      <c r="AG40" s="12">
        <f>AG38*AG39</f>
        <v>1052046.35720624</v>
      </c>
      <c r="AH40" s="12">
        <f>AH38*AH39</f>
        <v>1069694.69408853</v>
      </c>
      <c r="AI40" s="12">
        <f>AI38*AI39</f>
        <v>1086288.40512387</v>
      </c>
      <c r="AJ40" s="12">
        <f>AJ38*AJ39</f>
        <v>1101897.44250491</v>
      </c>
      <c r="AK40" s="12">
        <f>AK38*AK39</f>
        <v>1116586.53872459</v>
      </c>
      <c r="AL40" s="12">
        <f>AL38*AL39</f>
        <v>1130415.63977023</v>
      </c>
      <c r="AM40" s="12">
        <f>AM38*AM39</f>
        <v>1143440.29943682</v>
      </c>
      <c r="AN40" s="12">
        <f>AN38*AN39</f>
        <v>1155712.03842601</v>
      </c>
      <c r="AO40" s="12">
        <f>AO38*AO39</f>
        <v>1167278.67154106</v>
      </c>
      <c r="AP40" s="12">
        <f>AP38*AP39</f>
        <v>1178184.60596815</v>
      </c>
    </row>
    <row r="41">
      <c r="A41" s="11" t="inlineStr">
        <is>
          <t>App Store proceeds so far this year</t>
        </is>
      </c>
      <c r="B41" s="14" t="inlineStr">
        <is>
          <t>USD</t>
        </is>
      </c>
      <c r="C41" s="56">
        <f>R41</f>
        <v>2986561.96570542</v>
      </c>
      <c r="D41" s="56">
        <f>AD41</f>
        <v>7144332.26934042</v>
      </c>
      <c r="E41" s="56">
        <f>AP41</f>
        <v>10822128.8770231</v>
      </c>
      <c r="G41" s="12">
        <f>(G38-G40)/Assumptions!$D$40</f>
        <v>153482.903744044</v>
      </c>
      <c r="H41" s="12">
        <f>G41+(H38-H40)/Assumptions!$D$40</f>
        <v>328255.056664398</v>
      </c>
      <c r="I41" s="12">
        <f>H41+(I38-I40)/Assumptions!$D$40</f>
        <v>522932.43731518</v>
      </c>
      <c r="J41" s="12">
        <f>I41+(J38-J40)/Assumptions!$D$40</f>
        <v>736232.181221511</v>
      </c>
      <c r="K41" s="12">
        <f>J41+(K38-K40)/Assumptions!$D$40</f>
        <v>966964.327441089</v>
      </c>
      <c r="L41" s="12">
        <f>K41+(L38-L40)/Assumptions!$D$40</f>
        <v>1214024.29735668</v>
      </c>
      <c r="M41" s="12">
        <f>L41+(M38-M40)/Assumptions!$D$40</f>
        <v>1476386.03713207</v>
      </c>
      <c r="N41" s="12">
        <f>M41+(N38-N40)/Assumptions!$D$40</f>
        <v>1753095.761888</v>
      </c>
      <c r="O41" s="12">
        <f>N41+(O38-O40)/Assumptions!$D$40</f>
        <v>2043266.24562779</v>
      </c>
      <c r="P41" s="12">
        <f>O41+(P38-P40)/Assumptions!$D$40</f>
        <v>2346071.60632937</v>
      </c>
      <c r="Q41" s="12">
        <f>P41+(Q38-Q40)/Assumptions!$D$40</f>
        <v>2660742.54047906</v>
      </c>
      <c r="R41" s="12">
        <f>Q41+(R38-R40)/Assumptions!$D$40</f>
        <v>2986561.96570542</v>
      </c>
      <c r="S41" s="12">
        <f>(S38-S40)/Assumptions!$D$40</f>
        <v>513160.314141598</v>
      </c>
      <c r="T41" s="12">
        <f>S41+(T38-T40)/Assumptions!$D$40</f>
        <v>1044483.26731524</v>
      </c>
      <c r="U41" s="12">
        <f>T41+(U38-U40)/Assumptions!$D$40</f>
        <v>1592849.89982759</v>
      </c>
      <c r="V41" s="12">
        <f>U41+(V38-V40)/Assumptions!$D$40</f>
        <v>2157218.28274415</v>
      </c>
      <c r="W41" s="12">
        <f>V41+(W38-W40)/Assumptions!$D$40</f>
        <v>2736617.55807391</v>
      </c>
      <c r="X41" s="12">
        <f>W41+(X38-X40)/Assumptions!$D$40</f>
        <v>3330142.48777248</v>
      </c>
      <c r="Y41" s="12">
        <f>X41+(Y38-Y40)/Assumptions!$D$40</f>
        <v>3936948.46504008</v>
      </c>
      <c r="Z41" s="12">
        <f>Y41+(Z38-Z40)/Assumptions!$D$40</f>
        <v>4556246.94582503</v>
      </c>
      <c r="AA41" s="12">
        <f>Z41+(AA38-AA40)/Assumptions!$D$40</f>
        <v>5187301.26244558</v>
      </c>
      <c r="AB41" s="12">
        <f>AA41+(AB38-AB40)/Assumptions!$D$40</f>
        <v>5829422.78485464</v>
      </c>
      <c r="AC41" s="12">
        <f>AB41+(AC38-AC40)/Assumptions!$D$40</f>
        <v>6481967.398333</v>
      </c>
      <c r="AD41" s="12">
        <f>AC41+(AD38-AD40)/Assumptions!$D$40</f>
        <v>7144332.26934042</v>
      </c>
      <c r="AE41" s="12">
        <f>(AE38-AE40)/Assumptions!$D$40</f>
        <v>827727.973627615</v>
      </c>
      <c r="AF41" s="12">
        <f>AE41+(AF38-AF40)/Assumptions!$D$40</f>
        <v>1671786.03743943</v>
      </c>
      <c r="AG41" s="12">
        <f>AF41+(AG38-AG40)/Assumptions!$D$40</f>
        <v>2531184.0147352</v>
      </c>
      <c r="AH41" s="12">
        <f>AG41+(AH38-AH40)/Assumptions!$D$40</f>
        <v>3404998.60486878</v>
      </c>
      <c r="AI41" s="12">
        <f>AH41+(AI38-AI40)/Assumptions!$D$40</f>
        <v>4292368.30272355</v>
      </c>
      <c r="AJ41" s="12">
        <f>AI41+(AJ38-AJ40)/Assumptions!$D$40</f>
        <v>5192488.74588617</v>
      </c>
      <c r="AK41" s="12">
        <f>AJ41+(AK38-AK40)/Assumptions!$D$40</f>
        <v>6104608.4507667</v>
      </c>
      <c r="AL41" s="12">
        <f>AK41+(AL38-AL40)/Assumptions!$D$40</f>
        <v>7028024.90258717</v>
      </c>
      <c r="AM41" s="12">
        <f>AL41+(AM38-AM40)/Assumptions!$D$40</f>
        <v>7962080.9674777</v>
      </c>
      <c r="AN41" s="12">
        <f>AM41+(AN38-AN40)/Assumptions!$D$40</f>
        <v>8906161.5979142</v>
      </c>
      <c r="AO41" s="12">
        <f>AN41+(AO38-AO40)/Assumptions!$D$40</f>
        <v>9859690.80543582</v>
      </c>
      <c r="AP41" s="12">
        <f>AO41+(AP38-AP40)/Assumptions!$D$40</f>
        <v>10822128.8770231</v>
      </c>
    </row>
    <row r="42">
      <c r="A42" s="11" t="inlineStr">
        <is>
          <t>Membership, App Store (after VAT and Apple)</t>
        </is>
      </c>
      <c r="B42" s="14" t="inlineStr">
        <is>
          <t>AED</t>
        </is>
      </c>
      <c r="C42" s="56">
        <f>SUM(G42:R42)</f>
        <v>10968148.8190531</v>
      </c>
      <c r="D42" s="56">
        <f>SUM(S42:AD42)</f>
        <v>26237560.2591527</v>
      </c>
      <c r="E42" s="56">
        <f>SUM(AE42:AP42)</f>
        <v>39744268.3008675</v>
      </c>
      <c r="G42" s="12">
        <f>G38-G40</f>
        <v>563665.964</v>
      </c>
      <c r="H42" s="12">
        <f>H38-H40</f>
        <v>641850.7316</v>
      </c>
      <c r="I42" s="12">
        <f>I38-I40</f>
        <v>714952.68044</v>
      </c>
      <c r="J42" s="12">
        <f>J38-J40</f>
        <v>783343.309496</v>
      </c>
      <c r="K42" s="12">
        <f>K38-K40</f>
        <v>847363.8069914</v>
      </c>
      <c r="L42" s="12">
        <f>L38-L40</f>
        <v>907327.73951501</v>
      </c>
      <c r="M42" s="12">
        <f>M38-M40</f>
        <v>963523.489325121</v>
      </c>
      <c r="N42" s="12">
        <f>N38-N40</f>
        <v>1016216.46416614</v>
      </c>
      <c r="O42" s="12">
        <f>O38-O40</f>
        <v>1065651.10153438</v>
      </c>
      <c r="P42" s="12">
        <f>P38-P40</f>
        <v>1112052.68717656</v>
      </c>
      <c r="Q42" s="12">
        <f>Q38-Q40</f>
        <v>1155629.00566473</v>
      </c>
      <c r="R42" s="12">
        <f>R38-R40</f>
        <v>1196571.8391438</v>
      </c>
      <c r="S42" s="12">
        <f>S38-S40</f>
        <v>1884581.25368502</v>
      </c>
      <c r="T42" s="12">
        <f>T38-T40</f>
        <v>1951283.54553019</v>
      </c>
      <c r="U42" s="12">
        <f>U38-U40</f>
        <v>2013876.4579016</v>
      </c>
      <c r="V42" s="12">
        <f>V38-V40</f>
        <v>2072642.88626107</v>
      </c>
      <c r="W42" s="12">
        <f>W38-W40</f>
        <v>2127843.83864854</v>
      </c>
      <c r="X42" s="12">
        <f>X38-X40</f>
        <v>2179720.30431801</v>
      </c>
      <c r="Y42" s="12">
        <f>Y38-Y40</f>
        <v>2228494.95151525</v>
      </c>
      <c r="Z42" s="12">
        <f>Z38-Z40</f>
        <v>2274373.67068274</v>
      </c>
      <c r="AA42" s="12">
        <f>AA38-AA40</f>
        <v>2317546.97778896</v>
      </c>
      <c r="AB42" s="12">
        <f>AB38-AB40</f>
        <v>2358191.29104726</v>
      </c>
      <c r="AC42" s="12">
        <f>AC38-AC40</f>
        <v>2396470.0929993</v>
      </c>
      <c r="AD42" s="12">
        <f>AD38-AD40</f>
        <v>2432534.98877473</v>
      </c>
      <c r="AE42" s="12">
        <f>AE38-AE40</f>
        <v>3039830.98314742</v>
      </c>
      <c r="AF42" s="12">
        <f>AF38-AF40</f>
        <v>3099803.2393489</v>
      </c>
      <c r="AG42" s="12">
        <f>AG38-AG40</f>
        <v>3156139.07161871</v>
      </c>
      <c r="AH42" s="12">
        <f>AH38-AH40</f>
        <v>3209084.08226559</v>
      </c>
      <c r="AI42" s="12">
        <f>AI38-AI40</f>
        <v>3258865.21537162</v>
      </c>
      <c r="AJ42" s="12">
        <f>AJ38-AJ40</f>
        <v>3305692.32751471</v>
      </c>
      <c r="AK42" s="12">
        <f>AK38-AK40</f>
        <v>3349759.61617377</v>
      </c>
      <c r="AL42" s="12">
        <f>AL38-AL40</f>
        <v>3391246.91931068</v>
      </c>
      <c r="AM42" s="12">
        <f>AM38-AM40</f>
        <v>3430320.89831047</v>
      </c>
      <c r="AN42" s="12">
        <f>AN38-AN40</f>
        <v>3467136.11527802</v>
      </c>
      <c r="AO42" s="12">
        <f>AO38-AO40</f>
        <v>3501836.01462317</v>
      </c>
      <c r="AP42" s="12">
        <f>AP38-AP40</f>
        <v>3534553.81790445</v>
      </c>
    </row>
    <row r="43">
      <c r="A43" s="11" t="inlineStr">
        <is>
          <t>Company seats (after VAT)</t>
        </is>
      </c>
      <c r="B43" s="14" t="inlineStr">
        <is>
          <t>AED</t>
        </is>
      </c>
      <c r="C43" s="56">
        <f>SUM(G43:R43)</f>
        <v>4500000</v>
      </c>
      <c r="D43" s="56">
        <f>SUM(S43:AD43)</f>
        <v>9825000</v>
      </c>
      <c r="E43" s="56">
        <f>SUM(AE43:AP43)</f>
        <v>14351250</v>
      </c>
      <c r="G43" s="12">
        <f>G35/(1+Assumptions!$D$34)</f>
        <v>0</v>
      </c>
      <c r="H43" s="12">
        <f>H35/(1+Assumptions!$D$34)</f>
        <v>0</v>
      </c>
      <c r="I43" s="12">
        <f>I35/(1+Assumptions!$D$34)</f>
        <v>0</v>
      </c>
      <c r="J43" s="12">
        <f>J35/(1+Assumptions!$D$34)</f>
        <v>500000</v>
      </c>
      <c r="K43" s="12">
        <f>K35/(1+Assumptions!$D$34)</f>
        <v>500000</v>
      </c>
      <c r="L43" s="12">
        <f>L35/(1+Assumptions!$D$34)</f>
        <v>500000</v>
      </c>
      <c r="M43" s="12">
        <f>M35/(1+Assumptions!$D$34)</f>
        <v>500000</v>
      </c>
      <c r="N43" s="12">
        <f>N35/(1+Assumptions!$D$34)</f>
        <v>500000</v>
      </c>
      <c r="O43" s="12">
        <f>O35/(1+Assumptions!$D$34)</f>
        <v>500000</v>
      </c>
      <c r="P43" s="12">
        <f>P35/(1+Assumptions!$D$34)</f>
        <v>500000</v>
      </c>
      <c r="Q43" s="12">
        <f>Q35/(1+Assumptions!$D$34)</f>
        <v>500000</v>
      </c>
      <c r="R43" s="12">
        <f>R35/(1+Assumptions!$D$34)</f>
        <v>500000</v>
      </c>
      <c r="S43" s="12">
        <f>S35/(1+Assumptions!$D$34)</f>
        <v>500000</v>
      </c>
      <c r="T43" s="12">
        <f>T35/(1+Assumptions!$D$34)</f>
        <v>500000</v>
      </c>
      <c r="U43" s="12">
        <f>U35/(1+Assumptions!$D$34)</f>
        <v>500000</v>
      </c>
      <c r="V43" s="12">
        <f>V35/(1+Assumptions!$D$34)</f>
        <v>925000</v>
      </c>
      <c r="W43" s="12">
        <f>W35/(1+Assumptions!$D$34)</f>
        <v>925000</v>
      </c>
      <c r="X43" s="12">
        <f>X35/(1+Assumptions!$D$34)</f>
        <v>925000</v>
      </c>
      <c r="Y43" s="12">
        <f>Y35/(1+Assumptions!$D$34)</f>
        <v>925000</v>
      </c>
      <c r="Z43" s="12">
        <f>Z35/(1+Assumptions!$D$34)</f>
        <v>925000</v>
      </c>
      <c r="AA43" s="12">
        <f>AA35/(1+Assumptions!$D$34)</f>
        <v>925000</v>
      </c>
      <c r="AB43" s="12">
        <f>AB35/(1+Assumptions!$D$34)</f>
        <v>925000</v>
      </c>
      <c r="AC43" s="12">
        <f>AC35/(1+Assumptions!$D$34)</f>
        <v>925000</v>
      </c>
      <c r="AD43" s="12">
        <f>AD35/(1+Assumptions!$D$34)</f>
        <v>925000</v>
      </c>
      <c r="AE43" s="12">
        <f>AE35/(1+Assumptions!$D$34)</f>
        <v>925000</v>
      </c>
      <c r="AF43" s="12">
        <f>AF35/(1+Assumptions!$D$34)</f>
        <v>925000</v>
      </c>
      <c r="AG43" s="12">
        <f>AG35/(1+Assumptions!$D$34)</f>
        <v>925000</v>
      </c>
      <c r="AH43" s="12">
        <f>AH35/(1+Assumptions!$D$34)</f>
        <v>1286250</v>
      </c>
      <c r="AI43" s="12">
        <f>AI35/(1+Assumptions!$D$34)</f>
        <v>1286250</v>
      </c>
      <c r="AJ43" s="12">
        <f>AJ35/(1+Assumptions!$D$34)</f>
        <v>1286250</v>
      </c>
      <c r="AK43" s="12">
        <f>AK35/(1+Assumptions!$D$34)</f>
        <v>1286250</v>
      </c>
      <c r="AL43" s="12">
        <f>AL35/(1+Assumptions!$D$34)</f>
        <v>1286250</v>
      </c>
      <c r="AM43" s="12">
        <f>AM35/(1+Assumptions!$D$34)</f>
        <v>1286250</v>
      </c>
      <c r="AN43" s="12">
        <f>AN35/(1+Assumptions!$D$34)</f>
        <v>1286250</v>
      </c>
      <c r="AO43" s="12">
        <f>AO35/(1+Assumptions!$D$34)</f>
        <v>1286250</v>
      </c>
      <c r="AP43" s="12">
        <f>AP35/(1+Assumptions!$D$34)</f>
        <v>1286250</v>
      </c>
    </row>
    <row r="44">
      <c r="A44" s="11" t="inlineStr">
        <is>
          <t>Insurance commission</t>
        </is>
      </c>
      <c r="B44" s="14" t="inlineStr">
        <is>
          <t>AED</t>
        </is>
      </c>
      <c r="C44" s="56">
        <f>SUM(G44:R44)</f>
        <v>1227176.23099207</v>
      </c>
      <c r="D44" s="56">
        <f>SUM(S44:AD44)</f>
        <v>3868373.31482397</v>
      </c>
      <c r="E44" s="56">
        <f>SUM(AE44:AP44)</f>
        <v>6230281.61040497</v>
      </c>
      <c r="G44" s="12">
        <f>G29*Assumptions!$D$43*Assumptions!$D$44/12</f>
        <v>0</v>
      </c>
      <c r="H44" s="12">
        <f>H29*Assumptions!$D$43*Assumptions!$D$44/12</f>
        <v>0</v>
      </c>
      <c r="I44" s="12">
        <f>I29*Assumptions!$D$43*Assumptions!$D$44/12</f>
        <v>0</v>
      </c>
      <c r="J44" s="12">
        <f>J29*Assumptions!$D$43*Assumptions!$D$44/12</f>
        <v>63029.40625</v>
      </c>
      <c r="K44" s="12">
        <f>K29*Assumptions!$D$43*Assumptions!$D$44/12</f>
        <v>82253.5484375</v>
      </c>
      <c r="L44" s="12">
        <f>L29*Assumptions!$D$43*Assumptions!$D$44/12</f>
        <v>101055.172265625</v>
      </c>
      <c r="M44" s="12">
        <f>M29*Assumptions!$D$43*Assumptions!$D$44/12</f>
        <v>119462.784777344</v>
      </c>
      <c r="N44" s="12">
        <f>N29*Assumptions!$D$43*Assumptions!$D$44/12</f>
        <v>137502.729550977</v>
      </c>
      <c r="O44" s="12">
        <f>O29*Assumptions!$D$43*Assumptions!$D$44/12</f>
        <v>155199.368684678</v>
      </c>
      <c r="P44" s="12">
        <f>P29*Assumptions!$D$43*Assumptions!$D$44/12</f>
        <v>172575.248300569</v>
      </c>
      <c r="Q44" s="12">
        <f>Q29*Assumptions!$D$43*Assumptions!$D$44/12</f>
        <v>189651.249130653</v>
      </c>
      <c r="R44" s="12">
        <f>R29*Assumptions!$D$43*Assumptions!$D$44/12</f>
        <v>206446.723594722</v>
      </c>
      <c r="S44" s="12">
        <f>S29*Assumptions!$D$43*Assumptions!$D$44/12</f>
        <v>226179.620643527</v>
      </c>
      <c r="T44" s="12">
        <f>T29*Assumptions!$D$43*Assumptions!$D$44/12</f>
        <v>245479.099517037</v>
      </c>
      <c r="U44" s="12">
        <f>U29*Assumptions!$D$43*Assumptions!$D$44/12</f>
        <v>264373.758456304</v>
      </c>
      <c r="V44" s="12">
        <f>V29*Assumptions!$D$43*Assumptions!$D$44/12</f>
        <v>281952.573057095</v>
      </c>
      <c r="W44" s="12">
        <f>W29*Assumptions!$D$43*Assumptions!$D$44/12</f>
        <v>299177.571675486</v>
      </c>
      <c r="X44" s="12">
        <f>X29*Assumptions!$D$43*Assumptions!$D$44/12</f>
        <v>316071.495135833</v>
      </c>
      <c r="Y44" s="12">
        <f>Y29*Assumptions!$D$43*Assumptions!$D$44/12</f>
        <v>332655.44221875</v>
      </c>
      <c r="Z44" s="12">
        <f>Z29*Assumptions!$D$43*Assumptions!$D$44/12</f>
        <v>348949.002263551</v>
      </c>
      <c r="AA44" s="12">
        <f>AA29*Assumptions!$D$43*Assumptions!$D$44/12</f>
        <v>364970.376090538</v>
      </c>
      <c r="AB44" s="12">
        <f>AB29*Assumptions!$D$43*Assumptions!$D$44/12</f>
        <v>380736.486332159</v>
      </c>
      <c r="AC44" s="12">
        <f>AC29*Assumptions!$D$43*Assumptions!$D$44/12</f>
        <v>396263.078157084</v>
      </c>
      <c r="AD44" s="12">
        <f>AD29*Assumptions!$D$43*Assumptions!$D$44/12</f>
        <v>411564.81127661</v>
      </c>
      <c r="AE44" s="12">
        <f>AE29*Assumptions!$D$43*Assumptions!$D$44/12</f>
        <v>429795.344037421</v>
      </c>
      <c r="AF44" s="12">
        <f>AF29*Assumptions!$D$43*Assumptions!$D$44/12</f>
        <v>447639.910327728</v>
      </c>
      <c r="AG44" s="12">
        <f>AG29*Assumptions!$D$43*Assumptions!$D$44/12</f>
        <v>465123.514954301</v>
      </c>
      <c r="AH44" s="12">
        <f>AH29*Assumptions!$D$43*Assumptions!$D$44/12</f>
        <v>481472.46683525</v>
      </c>
      <c r="AI44" s="12">
        <f>AI29*Assumptions!$D$43*Assumptions!$D$44/12</f>
        <v>497505.152109285</v>
      </c>
      <c r="AJ44" s="12">
        <f>AJ29*Assumptions!$D$43*Assumptions!$D$44/12</f>
        <v>513241.544133039</v>
      </c>
      <c r="AK44" s="12">
        <f>AK29*Assumptions!$D$43*Assumptions!$D$44/12</f>
        <v>528700.201592683</v>
      </c>
      <c r="AL44" s="12">
        <f>AL29*Assumptions!$D$43*Assumptions!$D$44/12</f>
        <v>543898.380837715</v>
      </c>
      <c r="AM44" s="12">
        <f>AM29*Assumptions!$D$43*Assumptions!$D$44/12</f>
        <v>558852.138438029</v>
      </c>
      <c r="AN44" s="12">
        <f>AN29*Assumptions!$D$43*Assumptions!$D$44/12</f>
        <v>573576.424869107</v>
      </c>
      <c r="AO44" s="12">
        <f>AO29*Assumptions!$D$43*Assumptions!$D$44/12</f>
        <v>588085.170143334</v>
      </c>
      <c r="AP44" s="12">
        <f>AP29*Assumptions!$D$43*Assumptions!$D$44/12</f>
        <v>602391.362127081</v>
      </c>
    </row>
    <row r="45">
      <c r="A45" s="11" t="inlineStr">
        <is>
          <t>Dispatches</t>
        </is>
      </c>
      <c r="B45" s="14" t="inlineStr">
        <is>
          <t>cases</t>
        </is>
      </c>
      <c r="C45" s="61">
        <f>SUM(G45:R45)</f>
        <v>262.993121198413</v>
      </c>
      <c r="D45" s="61">
        <f>SUM(S45:AD45)</f>
        <v>773.674662964795</v>
      </c>
      <c r="E45" s="61">
        <f>SUM(AE45:AP45)</f>
        <v>1246.05632208099</v>
      </c>
      <c r="G45" s="62">
        <f>G27*Assumptions!$D$58/12</f>
        <v>3</v>
      </c>
      <c r="H45" s="62">
        <f>H27*Assumptions!$D$58/12</f>
        <v>5.8875</v>
      </c>
      <c r="I45" s="62">
        <f>I27*Assumptions!$D$58/12</f>
        <v>8.670375</v>
      </c>
      <c r="J45" s="62">
        <f>J27*Assumptions!$D$58/12</f>
        <v>12.60588125</v>
      </c>
      <c r="K45" s="62">
        <f>K27*Assumptions!$D$58/12</f>
        <v>16.4507096875</v>
      </c>
      <c r="L45" s="62">
        <f>L27*Assumptions!$D$58/12</f>
        <v>20.211034453125</v>
      </c>
      <c r="M45" s="62">
        <f>M27*Assumptions!$D$58/12</f>
        <v>23.8925569554688</v>
      </c>
      <c r="N45" s="62">
        <f>N27*Assumptions!$D$58/12</f>
        <v>27.5005459101953</v>
      </c>
      <c r="O45" s="62">
        <f>O27*Assumptions!$D$58/12</f>
        <v>31.0398737369355</v>
      </c>
      <c r="P45" s="62">
        <f>P27*Assumptions!$D$58/12</f>
        <v>34.5150496601138</v>
      </c>
      <c r="Q45" s="62">
        <f>Q27*Assumptions!$D$58/12</f>
        <v>37.9302498261306</v>
      </c>
      <c r="R45" s="62">
        <f>R27*Assumptions!$D$58/12</f>
        <v>41.2893447189443</v>
      </c>
      <c r="S45" s="62">
        <f>S27*Assumptions!$D$58/12</f>
        <v>45.2359241287053</v>
      </c>
      <c r="T45" s="62">
        <f>T27*Assumptions!$D$58/12</f>
        <v>49.0958199034074</v>
      </c>
      <c r="U45" s="62">
        <f>U27*Assumptions!$D$58/12</f>
        <v>52.8747516912607</v>
      </c>
      <c r="V45" s="62">
        <f>V27*Assumptions!$D$58/12</f>
        <v>56.390514611419</v>
      </c>
      <c r="W45" s="62">
        <f>W27*Assumptions!$D$58/12</f>
        <v>59.8355143350972</v>
      </c>
      <c r="X45" s="62">
        <f>X27*Assumptions!$D$58/12</f>
        <v>63.2142990271666</v>
      </c>
      <c r="Y45" s="62">
        <f>Y27*Assumptions!$D$58/12</f>
        <v>66.5310884437501</v>
      </c>
      <c r="Z45" s="62">
        <f>Z27*Assumptions!$D$58/12</f>
        <v>69.7898004527102</v>
      </c>
      <c r="AA45" s="62">
        <f>AA27*Assumptions!$D$58/12</f>
        <v>72.9940752181076</v>
      </c>
      <c r="AB45" s="62">
        <f>AB27*Assumptions!$D$58/12</f>
        <v>76.1472972664318</v>
      </c>
      <c r="AC45" s="62">
        <f>AC27*Assumptions!$D$58/12</f>
        <v>79.2526156314168</v>
      </c>
      <c r="AD45" s="62">
        <f>AD27*Assumptions!$D$58/12</f>
        <v>82.312962255322</v>
      </c>
      <c r="AE45" s="62">
        <f>AE27*Assumptions!$D$58/12</f>
        <v>85.9590688074842</v>
      </c>
      <c r="AF45" s="62">
        <f>AF27*Assumptions!$D$58/12</f>
        <v>89.5279820655455</v>
      </c>
      <c r="AG45" s="62">
        <f>AG27*Assumptions!$D$58/12</f>
        <v>93.0247029908602</v>
      </c>
      <c r="AH45" s="62">
        <f>AH27*Assumptions!$D$58/12</f>
        <v>96.29449336705</v>
      </c>
      <c r="AI45" s="62">
        <f>AI27*Assumptions!$D$58/12</f>
        <v>99.501030421857</v>
      </c>
      <c r="AJ45" s="62">
        <f>AJ27*Assumptions!$D$58/12</f>
        <v>102.648308826608</v>
      </c>
      <c r="AK45" s="62">
        <f>AK27*Assumptions!$D$58/12</f>
        <v>105.740040318537</v>
      </c>
      <c r="AL45" s="62">
        <f>AL27*Assumptions!$D$58/12</f>
        <v>108.779676167543</v>
      </c>
      <c r="AM45" s="62">
        <f>AM27*Assumptions!$D$58/12</f>
        <v>111.770427687606</v>
      </c>
      <c r="AN45" s="62">
        <f>AN27*Assumptions!$D$58/12</f>
        <v>114.715284973821</v>
      </c>
      <c r="AO45" s="62">
        <f>AO27*Assumptions!$D$58/12</f>
        <v>117.617034028667</v>
      </c>
      <c r="AP45" s="62">
        <f>AP27*Assumptions!$D$58/12</f>
        <v>120.478272425416</v>
      </c>
    </row>
    <row r="46">
      <c r="A46" s="35" t="inlineStr">
        <is>
          <t>Direct costs (AED)</t>
        </is>
      </c>
      <c r="B46" s="14" t="inlineStr">
        <is>
          <t>AED</t>
        </is>
      </c>
      <c r="C46" s="56">
        <f>SUM(G46:R46)</f>
        <v>394489.68179762</v>
      </c>
      <c r="D46" s="56">
        <f>SUM(S46:AD46)</f>
        <v>1160511.99444719</v>
      </c>
      <c r="E46" s="56">
        <f>SUM(AE46:AP46)</f>
        <v>1869084.48312149</v>
      </c>
      <c r="G46" s="12">
        <f>G45*Assumptions!$D$46*Assumptions!$D$47*Assumptions!$D$48*Assumptions!$D$45</f>
        <v>4500</v>
      </c>
      <c r="H46" s="12">
        <f>H45*Assumptions!$D$46*Assumptions!$D$47*Assumptions!$D$48*Assumptions!$D$45</f>
        <v>8831.25</v>
      </c>
      <c r="I46" s="12">
        <f>I45*Assumptions!$D$46*Assumptions!$D$47*Assumptions!$D$48*Assumptions!$D$45</f>
        <v>13005.5625</v>
      </c>
      <c r="J46" s="12">
        <f>J45*Assumptions!$D$46*Assumptions!$D$47*Assumptions!$D$48*Assumptions!$D$45</f>
        <v>18908.821875</v>
      </c>
      <c r="K46" s="12">
        <f>K45*Assumptions!$D$46*Assumptions!$D$47*Assumptions!$D$48*Assumptions!$D$45</f>
        <v>24676.06453125</v>
      </c>
      <c r="L46" s="12">
        <f>L45*Assumptions!$D$46*Assumptions!$D$47*Assumptions!$D$48*Assumptions!$D$45</f>
        <v>30316.5516796875</v>
      </c>
      <c r="M46" s="12">
        <f>M45*Assumptions!$D$46*Assumptions!$D$47*Assumptions!$D$48*Assumptions!$D$45</f>
        <v>35838.8354332031</v>
      </c>
      <c r="N46" s="12">
        <f>N45*Assumptions!$D$46*Assumptions!$D$47*Assumptions!$D$48*Assumptions!$D$45</f>
        <v>41250.818865293</v>
      </c>
      <c r="O46" s="12">
        <f>O45*Assumptions!$D$46*Assumptions!$D$47*Assumptions!$D$48*Assumptions!$D$45</f>
        <v>46559.8106054033</v>
      </c>
      <c r="P46" s="12">
        <f>P45*Assumptions!$D$46*Assumptions!$D$47*Assumptions!$D$48*Assumptions!$D$45</f>
        <v>51772.5744901707</v>
      </c>
      <c r="Q46" s="12">
        <f>Q45*Assumptions!$D$46*Assumptions!$D$47*Assumptions!$D$48*Assumptions!$D$45</f>
        <v>56895.3747391959</v>
      </c>
      <c r="R46" s="12">
        <f>R45*Assumptions!$D$46*Assumptions!$D$47*Assumptions!$D$48*Assumptions!$D$45</f>
        <v>61934.0170784165</v>
      </c>
      <c r="S46" s="12">
        <f>S45*Assumptions!$D$46*Assumptions!$D$47*Assumptions!$D$48*Assumptions!$D$45</f>
        <v>67853.886193058</v>
      </c>
      <c r="T46" s="12">
        <f>T45*Assumptions!$D$46*Assumptions!$D$47*Assumptions!$D$48*Assumptions!$D$45</f>
        <v>73643.7298551112</v>
      </c>
      <c r="U46" s="12">
        <f>U45*Assumptions!$D$46*Assumptions!$D$47*Assumptions!$D$48*Assumptions!$D$45</f>
        <v>79312.1275368911</v>
      </c>
      <c r="V46" s="12">
        <f>V45*Assumptions!$D$46*Assumptions!$D$47*Assumptions!$D$48*Assumptions!$D$45</f>
        <v>84585.7719171285</v>
      </c>
      <c r="W46" s="12">
        <f>W45*Assumptions!$D$46*Assumptions!$D$47*Assumptions!$D$48*Assumptions!$D$45</f>
        <v>89753.2715026458</v>
      </c>
      <c r="X46" s="12">
        <f>X45*Assumptions!$D$46*Assumptions!$D$47*Assumptions!$D$48*Assumptions!$D$45</f>
        <v>94821.4485407499</v>
      </c>
      <c r="Y46" s="12">
        <f>Y45*Assumptions!$D$46*Assumptions!$D$47*Assumptions!$D$48*Assumptions!$D$45</f>
        <v>99796.6326656251</v>
      </c>
      <c r="Z46" s="12">
        <f>Z45*Assumptions!$D$46*Assumptions!$D$47*Assumptions!$D$48*Assumptions!$D$45</f>
        <v>104684.700679065</v>
      </c>
      <c r="AA46" s="12">
        <f>AA45*Assumptions!$D$46*Assumptions!$D$47*Assumptions!$D$48*Assumptions!$D$45</f>
        <v>109491.112827161</v>
      </c>
      <c r="AB46" s="12">
        <f>AB45*Assumptions!$D$46*Assumptions!$D$47*Assumptions!$D$48*Assumptions!$D$45</f>
        <v>114220.945899648</v>
      </c>
      <c r="AC46" s="12">
        <f>AC45*Assumptions!$D$46*Assumptions!$D$47*Assumptions!$D$48*Assumptions!$D$45</f>
        <v>118878.923447125</v>
      </c>
      <c r="AD46" s="12">
        <f>AD45*Assumptions!$D$46*Assumptions!$D$47*Assumptions!$D$48*Assumptions!$D$45</f>
        <v>123469.443382983</v>
      </c>
      <c r="AE46" s="12">
        <f>AE45*Assumptions!$D$46*Assumptions!$D$47*Assumptions!$D$48*Assumptions!$D$45</f>
        <v>128938.603211226</v>
      </c>
      <c r="AF46" s="12">
        <f>AF45*Assumptions!$D$46*Assumptions!$D$47*Assumptions!$D$48*Assumptions!$D$45</f>
        <v>134291.973098318</v>
      </c>
      <c r="AG46" s="12">
        <f>AG45*Assumptions!$D$46*Assumptions!$D$47*Assumptions!$D$48*Assumptions!$D$45</f>
        <v>139537.05448629</v>
      </c>
      <c r="AH46" s="12">
        <f>AH45*Assumptions!$D$46*Assumptions!$D$47*Assumptions!$D$48*Assumptions!$D$45</f>
        <v>144441.740050575</v>
      </c>
      <c r="AI46" s="12">
        <f>AI45*Assumptions!$D$46*Assumptions!$D$47*Assumptions!$D$48*Assumptions!$D$45</f>
        <v>149251.545632786</v>
      </c>
      <c r="AJ46" s="12">
        <f>AJ45*Assumptions!$D$46*Assumptions!$D$47*Assumptions!$D$48*Assumptions!$D$45</f>
        <v>153972.463239912</v>
      </c>
      <c r="AK46" s="12">
        <f>AK45*Assumptions!$D$46*Assumptions!$D$47*Assumptions!$D$48*Assumptions!$D$45</f>
        <v>158610.060477805</v>
      </c>
      <c r="AL46" s="12">
        <f>AL45*Assumptions!$D$46*Assumptions!$D$47*Assumptions!$D$48*Assumptions!$D$45</f>
        <v>163169.514251314</v>
      </c>
      <c r="AM46" s="12">
        <f>AM45*Assumptions!$D$46*Assumptions!$D$47*Assumptions!$D$48*Assumptions!$D$45</f>
        <v>167655.641531409</v>
      </c>
      <c r="AN46" s="12">
        <f>AN45*Assumptions!$D$46*Assumptions!$D$47*Assumptions!$D$48*Assumptions!$D$45</f>
        <v>172072.927460732</v>
      </c>
      <c r="AO46" s="12">
        <f>AO45*Assumptions!$D$46*Assumptions!$D$47*Assumptions!$D$48*Assumptions!$D$45</f>
        <v>176425.551043</v>
      </c>
      <c r="AP46" s="12">
        <f>AP45*Assumptions!$D$46*Assumptions!$D$47*Assumptions!$D$48*Assumptions!$D$45</f>
        <v>180717.408638124</v>
      </c>
    </row>
    <row r="47">
      <c r="A47" s="11" t="inlineStr">
        <is>
          <t>Law-firm panel membership</t>
        </is>
      </c>
      <c r="B47" s="14" t="inlineStr">
        <is>
          <t>AED</t>
        </is>
      </c>
      <c r="C47" s="56">
        <f>SUM(G47:R47)</f>
        <v>0</v>
      </c>
      <c r="D47" s="56">
        <f>SUM(S47:AD47)</f>
        <v>0</v>
      </c>
      <c r="E47" s="56">
        <f>SUM(AE47:AP47)</f>
        <v>240000</v>
      </c>
      <c r="G47" s="12">
        <f>IF(G5&gt;=Assumptions!$D$50,Assumptions!$D$49*Assumptions!$D$51,0)</f>
        <v>0</v>
      </c>
      <c r="H47" s="12">
        <f>IF(H5&gt;=Assumptions!$D$50,Assumptions!$D$49*Assumptions!$D$51,0)</f>
        <v>0</v>
      </c>
      <c r="I47" s="12">
        <f>IF(I5&gt;=Assumptions!$D$50,Assumptions!$D$49*Assumptions!$D$51,0)</f>
        <v>0</v>
      </c>
      <c r="J47" s="12">
        <f>IF(J5&gt;=Assumptions!$D$50,Assumptions!$D$49*Assumptions!$D$51,0)</f>
        <v>0</v>
      </c>
      <c r="K47" s="12">
        <f>IF(K5&gt;=Assumptions!$D$50,Assumptions!$D$49*Assumptions!$D$51,0)</f>
        <v>0</v>
      </c>
      <c r="L47" s="12">
        <f>IF(L5&gt;=Assumptions!$D$50,Assumptions!$D$49*Assumptions!$D$51,0)</f>
        <v>0</v>
      </c>
      <c r="M47" s="12">
        <f>IF(M5&gt;=Assumptions!$D$50,Assumptions!$D$49*Assumptions!$D$51,0)</f>
        <v>0</v>
      </c>
      <c r="N47" s="12">
        <f>IF(N5&gt;=Assumptions!$D$50,Assumptions!$D$49*Assumptions!$D$51,0)</f>
        <v>0</v>
      </c>
      <c r="O47" s="12">
        <f>IF(O5&gt;=Assumptions!$D$50,Assumptions!$D$49*Assumptions!$D$51,0)</f>
        <v>0</v>
      </c>
      <c r="P47" s="12">
        <f>IF(P5&gt;=Assumptions!$D$50,Assumptions!$D$49*Assumptions!$D$51,0)</f>
        <v>0</v>
      </c>
      <c r="Q47" s="12">
        <f>IF(Q5&gt;=Assumptions!$D$50,Assumptions!$D$49*Assumptions!$D$51,0)</f>
        <v>0</v>
      </c>
      <c r="R47" s="12">
        <f>IF(R5&gt;=Assumptions!$D$50,Assumptions!$D$49*Assumptions!$D$51,0)</f>
        <v>0</v>
      </c>
      <c r="S47" s="12">
        <f>IF(S5&gt;=Assumptions!$D$50,Assumptions!$D$49*Assumptions!$D$51,0)</f>
        <v>0</v>
      </c>
      <c r="T47" s="12">
        <f>IF(T5&gt;=Assumptions!$D$50,Assumptions!$D$49*Assumptions!$D$51,0)</f>
        <v>0</v>
      </c>
      <c r="U47" s="12">
        <f>IF(U5&gt;=Assumptions!$D$50,Assumptions!$D$49*Assumptions!$D$51,0)</f>
        <v>0</v>
      </c>
      <c r="V47" s="12">
        <f>IF(V5&gt;=Assumptions!$D$50,Assumptions!$D$49*Assumptions!$D$51,0)</f>
        <v>0</v>
      </c>
      <c r="W47" s="12">
        <f>IF(W5&gt;=Assumptions!$D$50,Assumptions!$D$49*Assumptions!$D$51,0)</f>
        <v>0</v>
      </c>
      <c r="X47" s="12">
        <f>IF(X5&gt;=Assumptions!$D$50,Assumptions!$D$49*Assumptions!$D$51,0)</f>
        <v>0</v>
      </c>
      <c r="Y47" s="12">
        <f>IF(Y5&gt;=Assumptions!$D$50,Assumptions!$D$49*Assumptions!$D$51,0)</f>
        <v>0</v>
      </c>
      <c r="Z47" s="12">
        <f>IF(Z5&gt;=Assumptions!$D$50,Assumptions!$D$49*Assumptions!$D$51,0)</f>
        <v>0</v>
      </c>
      <c r="AA47" s="12">
        <f>IF(AA5&gt;=Assumptions!$D$50,Assumptions!$D$49*Assumptions!$D$51,0)</f>
        <v>0</v>
      </c>
      <c r="AB47" s="12">
        <f>IF(AB5&gt;=Assumptions!$D$50,Assumptions!$D$49*Assumptions!$D$51,0)</f>
        <v>0</v>
      </c>
      <c r="AC47" s="12">
        <f>IF(AC5&gt;=Assumptions!$D$50,Assumptions!$D$49*Assumptions!$D$51,0)</f>
        <v>0</v>
      </c>
      <c r="AD47" s="12">
        <f>IF(AD5&gt;=Assumptions!$D$50,Assumptions!$D$49*Assumptions!$D$51,0)</f>
        <v>0</v>
      </c>
      <c r="AE47" s="12">
        <f>IF(AE5&gt;=Assumptions!$D$50,Assumptions!$D$49*Assumptions!$D$51,0)</f>
        <v>20000</v>
      </c>
      <c r="AF47" s="12">
        <f>IF(AF5&gt;=Assumptions!$D$50,Assumptions!$D$49*Assumptions!$D$51,0)</f>
        <v>20000</v>
      </c>
      <c r="AG47" s="12">
        <f>IF(AG5&gt;=Assumptions!$D$50,Assumptions!$D$49*Assumptions!$D$51,0)</f>
        <v>20000</v>
      </c>
      <c r="AH47" s="12">
        <f>IF(AH5&gt;=Assumptions!$D$50,Assumptions!$D$49*Assumptions!$D$51,0)</f>
        <v>20000</v>
      </c>
      <c r="AI47" s="12">
        <f>IF(AI5&gt;=Assumptions!$D$50,Assumptions!$D$49*Assumptions!$D$51,0)</f>
        <v>20000</v>
      </c>
      <c r="AJ47" s="12">
        <f>IF(AJ5&gt;=Assumptions!$D$50,Assumptions!$D$49*Assumptions!$D$51,0)</f>
        <v>20000</v>
      </c>
      <c r="AK47" s="12">
        <f>IF(AK5&gt;=Assumptions!$D$50,Assumptions!$D$49*Assumptions!$D$51,0)</f>
        <v>20000</v>
      </c>
      <c r="AL47" s="12">
        <f>IF(AL5&gt;=Assumptions!$D$50,Assumptions!$D$49*Assumptions!$D$51,0)</f>
        <v>20000</v>
      </c>
      <c r="AM47" s="12">
        <f>IF(AM5&gt;=Assumptions!$D$50,Assumptions!$D$49*Assumptions!$D$51,0)</f>
        <v>20000</v>
      </c>
      <c r="AN47" s="12">
        <f>IF(AN5&gt;=Assumptions!$D$50,Assumptions!$D$49*Assumptions!$D$51,0)</f>
        <v>20000</v>
      </c>
      <c r="AO47" s="12">
        <f>IF(AO5&gt;=Assumptions!$D$50,Assumptions!$D$49*Assumptions!$D$51,0)</f>
        <v>20000</v>
      </c>
      <c r="AP47" s="12">
        <f>IF(AP5&gt;=Assumptions!$D$50,Assumptions!$D$49*Assumptions!$D$51,0)</f>
        <v>20000</v>
      </c>
    </row>
    <row r="48">
      <c r="A48" s="38" t="inlineStr">
        <is>
          <t>Net revenue</t>
        </is>
      </c>
      <c r="B48" s="58" t="inlineStr">
        <is>
          <t>AED</t>
        </is>
      </c>
      <c r="C48" s="59">
        <f>SUM(G48:R48)</f>
        <v>17089814.7318428</v>
      </c>
      <c r="D48" s="59">
        <f>SUM(S48:AD48)</f>
        <v>41091445.5684239</v>
      </c>
      <c r="E48" s="59">
        <f>SUM(AE48:AP48)</f>
        <v>62434884.394394</v>
      </c>
      <c r="F48" s="40" t="n"/>
      <c r="G48" s="51">
        <f>G42+G43+G44+G46+G47</f>
        <v>568165.964</v>
      </c>
      <c r="H48" s="51">
        <f>H42+H43+H44+H46+H47</f>
        <v>650681.9816</v>
      </c>
      <c r="I48" s="51">
        <f>I42+I43+I44+I46+I47</f>
        <v>727958.24294</v>
      </c>
      <c r="J48" s="51">
        <f>J42+J43+J44+J46+J47</f>
        <v>1365281.537621</v>
      </c>
      <c r="K48" s="51">
        <f>K42+K43+K44+K46+K47</f>
        <v>1454293.41996015</v>
      </c>
      <c r="L48" s="51">
        <f>L42+L43+L44+L46+L47</f>
        <v>1538699.46346032</v>
      </c>
      <c r="M48" s="51">
        <f>M42+M43+M44+M46+M47</f>
        <v>1618825.10953567</v>
      </c>
      <c r="N48" s="51">
        <f>N42+N43+N44+N46+N47</f>
        <v>1694970.01258241</v>
      </c>
      <c r="O48" s="51">
        <f>O42+O43+O44+O46+O47</f>
        <v>1767410.28082446</v>
      </c>
      <c r="P48" s="51">
        <f>P42+P43+P44+P46+P47</f>
        <v>1836400.5099673</v>
      </c>
      <c r="Q48" s="51">
        <f>Q42+Q43+Q44+Q46+Q47</f>
        <v>1902175.62953458</v>
      </c>
      <c r="R48" s="51">
        <f>R42+R43+R44+R46+R47</f>
        <v>1964952.57981694</v>
      </c>
      <c r="S48" s="51">
        <f>S42+S43+S44+S46+S47</f>
        <v>2678614.7605216</v>
      </c>
      <c r="T48" s="51">
        <f>T42+T43+T44+T46+T47</f>
        <v>2770406.37490234</v>
      </c>
      <c r="U48" s="51">
        <f>U42+U43+U44+U46+U47</f>
        <v>2857562.34389479</v>
      </c>
      <c r="V48" s="51">
        <f>V42+V43+V44+V46+V47</f>
        <v>3364181.23123529</v>
      </c>
      <c r="W48" s="51">
        <f>W42+W43+W44+W46+W47</f>
        <v>3441774.68182667</v>
      </c>
      <c r="X48" s="51">
        <f>X42+X43+X44+X46+X47</f>
        <v>3515613.2479946</v>
      </c>
      <c r="Y48" s="51">
        <f>Y42+Y43+Y44+Y46+Y47</f>
        <v>3585947.02639963</v>
      </c>
      <c r="Z48" s="51">
        <f>Z42+Z43+Z44+Z46+Z47</f>
        <v>3653007.37362536</v>
      </c>
      <c r="AA48" s="51">
        <f>AA42+AA43+AA44+AA46+AA47</f>
        <v>3717008.46670666</v>
      </c>
      <c r="AB48" s="51">
        <f>AB42+AB43+AB44+AB46+AB47</f>
        <v>3778148.72327907</v>
      </c>
      <c r="AC48" s="51">
        <f>AC42+AC43+AC44+AC46+AC47</f>
        <v>3836612.09460351</v>
      </c>
      <c r="AD48" s="51">
        <f>AD42+AD43+AD44+AD46+AD47</f>
        <v>3892569.24343432</v>
      </c>
      <c r="AE48" s="51">
        <f>AE42+AE43+AE44+AE46+AE47</f>
        <v>4543564.93039606</v>
      </c>
      <c r="AF48" s="51">
        <f>AF42+AF43+AF44+AF46+AF47</f>
        <v>4626735.12277495</v>
      </c>
      <c r="AG48" s="51">
        <f>AG42+AG43+AG44+AG46+AG47</f>
        <v>4705799.6410593</v>
      </c>
      <c r="AH48" s="51">
        <f>AH42+AH43+AH44+AH46+AH47</f>
        <v>5141248.28915141</v>
      </c>
      <c r="AI48" s="51">
        <f>AI42+AI43+AI44+AI46+AI47</f>
        <v>5211871.91311369</v>
      </c>
      <c r="AJ48" s="51">
        <f>AJ42+AJ43+AJ44+AJ46+AJ47</f>
        <v>5279156.33488767</v>
      </c>
      <c r="AK48" s="51">
        <f>AK42+AK43+AK44+AK46+AK47</f>
        <v>5343319.87824426</v>
      </c>
      <c r="AL48" s="51">
        <f>AL42+AL43+AL44+AL46+AL47</f>
        <v>5404564.81439971</v>
      </c>
      <c r="AM48" s="51">
        <f>AM42+AM43+AM44+AM46+AM47</f>
        <v>5463078.67827991</v>
      </c>
      <c r="AN48" s="51">
        <f>AN42+AN43+AN44+AN46+AN47</f>
        <v>5519035.46760786</v>
      </c>
      <c r="AO48" s="51">
        <f>AO42+AO43+AO44+AO46+AO47</f>
        <v>5572596.73580951</v>
      </c>
      <c r="AP48" s="51">
        <f>AP42+AP43+AP44+AP46+AP47</f>
        <v>5623912.58866966</v>
      </c>
    </row>
    <row r="51">
      <c r="A51" s="11" t="inlineStr">
        <is>
          <t>ID checks</t>
        </is>
      </c>
      <c r="B51" s="14" t="inlineStr">
        <is>
          <t>AED</t>
        </is>
      </c>
      <c r="C51" s="56">
        <f>SUM(G51:R51)</f>
        <v>378000</v>
      </c>
      <c r="D51" s="56">
        <f>SUM(S51:AD51)</f>
        <v>504000</v>
      </c>
      <c r="E51" s="56">
        <f>SUM(AE51:AP51)</f>
        <v>600000</v>
      </c>
      <c r="G51" s="12">
        <f>(G13+G23)*Assumptions!$D$54</f>
        <v>24000</v>
      </c>
      <c r="H51" s="12">
        <f>(H13+H23)*Assumptions!$D$54</f>
        <v>24000</v>
      </c>
      <c r="I51" s="12">
        <f>(I13+I23)*Assumptions!$D$54</f>
        <v>24000</v>
      </c>
      <c r="J51" s="12">
        <f>(J13+J23)*Assumptions!$D$54</f>
        <v>34000</v>
      </c>
      <c r="K51" s="12">
        <f>(K13+K23)*Assumptions!$D$54</f>
        <v>34000</v>
      </c>
      <c r="L51" s="12">
        <f>(L13+L23)*Assumptions!$D$54</f>
        <v>34000</v>
      </c>
      <c r="M51" s="12">
        <f>(M13+M23)*Assumptions!$D$54</f>
        <v>34000</v>
      </c>
      <c r="N51" s="12">
        <f>(N13+N23)*Assumptions!$D$54</f>
        <v>34000</v>
      </c>
      <c r="O51" s="12">
        <f>(O13+O23)*Assumptions!$D$54</f>
        <v>34000</v>
      </c>
      <c r="P51" s="12">
        <f>(P13+P23)*Assumptions!$D$54</f>
        <v>34000</v>
      </c>
      <c r="Q51" s="12">
        <f>(Q13+Q23)*Assumptions!$D$54</f>
        <v>34000</v>
      </c>
      <c r="R51" s="12">
        <f>(R13+R23)*Assumptions!$D$54</f>
        <v>34000</v>
      </c>
      <c r="S51" s="12">
        <f>(S13+S23)*Assumptions!$D$54</f>
        <v>42000</v>
      </c>
      <c r="T51" s="12">
        <f>(T13+T23)*Assumptions!$D$54</f>
        <v>42000</v>
      </c>
      <c r="U51" s="12">
        <f>(U13+U23)*Assumptions!$D$54</f>
        <v>42000</v>
      </c>
      <c r="V51" s="12">
        <f>(V13+V23)*Assumptions!$D$54</f>
        <v>42000</v>
      </c>
      <c r="W51" s="12">
        <f>(W13+W23)*Assumptions!$D$54</f>
        <v>42000</v>
      </c>
      <c r="X51" s="12">
        <f>(X13+X23)*Assumptions!$D$54</f>
        <v>42000</v>
      </c>
      <c r="Y51" s="12">
        <f>(Y13+Y23)*Assumptions!$D$54</f>
        <v>42000</v>
      </c>
      <c r="Z51" s="12">
        <f>(Z13+Z23)*Assumptions!$D$54</f>
        <v>42000</v>
      </c>
      <c r="AA51" s="12">
        <f>(AA13+AA23)*Assumptions!$D$54</f>
        <v>42000</v>
      </c>
      <c r="AB51" s="12">
        <f>(AB13+AB23)*Assumptions!$D$54</f>
        <v>42000</v>
      </c>
      <c r="AC51" s="12">
        <f>(AC13+AC23)*Assumptions!$D$54</f>
        <v>42000</v>
      </c>
      <c r="AD51" s="12">
        <f>(AD13+AD23)*Assumptions!$D$54</f>
        <v>42000</v>
      </c>
      <c r="AE51" s="12">
        <f>(AE13+AE23)*Assumptions!$D$54</f>
        <v>50000</v>
      </c>
      <c r="AF51" s="12">
        <f>(AF13+AF23)*Assumptions!$D$54</f>
        <v>50000</v>
      </c>
      <c r="AG51" s="12">
        <f>(AG13+AG23)*Assumptions!$D$54</f>
        <v>50000</v>
      </c>
      <c r="AH51" s="12">
        <f>(AH13+AH23)*Assumptions!$D$54</f>
        <v>50000</v>
      </c>
      <c r="AI51" s="12">
        <f>(AI13+AI23)*Assumptions!$D$54</f>
        <v>50000</v>
      </c>
      <c r="AJ51" s="12">
        <f>(AJ13+AJ23)*Assumptions!$D$54</f>
        <v>50000</v>
      </c>
      <c r="AK51" s="12">
        <f>(AK13+AK23)*Assumptions!$D$54</f>
        <v>50000</v>
      </c>
      <c r="AL51" s="12">
        <f>(AL13+AL23)*Assumptions!$D$54</f>
        <v>50000</v>
      </c>
      <c r="AM51" s="12">
        <f>(AM13+AM23)*Assumptions!$D$54</f>
        <v>50000</v>
      </c>
      <c r="AN51" s="12">
        <f>(AN13+AN23)*Assumptions!$D$54</f>
        <v>50000</v>
      </c>
      <c r="AO51" s="12">
        <f>(AO13+AO23)*Assumptions!$D$54</f>
        <v>50000</v>
      </c>
      <c r="AP51" s="12">
        <f>(AP13+AP23)*Assumptions!$D$54</f>
        <v>50000</v>
      </c>
    </row>
    <row r="52">
      <c r="A52" s="11" t="inlineStr">
        <is>
          <t>Messages, codes and notifications</t>
        </is>
      </c>
      <c r="B52" s="14" t="inlineStr">
        <is>
          <t>AED</t>
        </is>
      </c>
      <c r="C52" s="56">
        <f>SUM(G52:R52)</f>
        <v>315591.745438096</v>
      </c>
      <c r="D52" s="56">
        <f>SUM(S52:AD52)</f>
        <v>928409.595557754</v>
      </c>
      <c r="E52" s="56">
        <f>SUM(AE52:AP52)</f>
        <v>1495267.58649719</v>
      </c>
      <c r="G52" s="12">
        <f>G27*Assumptions!$D$55</f>
        <v>3600</v>
      </c>
      <c r="H52" s="12">
        <f>H27*Assumptions!$D$55</f>
        <v>7065</v>
      </c>
      <c r="I52" s="12">
        <f>I27*Assumptions!$D$55</f>
        <v>10404.45</v>
      </c>
      <c r="J52" s="12">
        <f>J27*Assumptions!$D$55</f>
        <v>15127.0575</v>
      </c>
      <c r="K52" s="12">
        <f>K27*Assumptions!$D$55</f>
        <v>19740.851625</v>
      </c>
      <c r="L52" s="12">
        <f>L27*Assumptions!$D$55</f>
        <v>24253.24134375</v>
      </c>
      <c r="M52" s="12">
        <f>M27*Assumptions!$D$55</f>
        <v>28671.0683465625</v>
      </c>
      <c r="N52" s="12">
        <f>N27*Assumptions!$D$55</f>
        <v>33000.6550922344</v>
      </c>
      <c r="O52" s="12">
        <f>O27*Assumptions!$D$55</f>
        <v>37247.8484843227</v>
      </c>
      <c r="P52" s="12">
        <f>P27*Assumptions!$D$55</f>
        <v>41418.0595921365</v>
      </c>
      <c r="Q52" s="12">
        <f>Q27*Assumptions!$D$55</f>
        <v>45516.2997913567</v>
      </c>
      <c r="R52" s="12">
        <f>R27*Assumptions!$D$55</f>
        <v>49547.2136627332</v>
      </c>
      <c r="S52" s="12">
        <f>S27*Assumptions!$D$55</f>
        <v>54283.1089544464</v>
      </c>
      <c r="T52" s="12">
        <f>T27*Assumptions!$D$55</f>
        <v>58914.9838840889</v>
      </c>
      <c r="U52" s="12">
        <f>U27*Assumptions!$D$55</f>
        <v>63449.7020295129</v>
      </c>
      <c r="V52" s="12">
        <f>V27*Assumptions!$D$55</f>
        <v>67668.6175337028</v>
      </c>
      <c r="W52" s="12">
        <f>W27*Assumptions!$D$55</f>
        <v>71802.6172021166</v>
      </c>
      <c r="X52" s="12">
        <f>X27*Assumptions!$D$55</f>
        <v>75857.1588325999</v>
      </c>
      <c r="Y52" s="12">
        <f>Y27*Assumptions!$D$55</f>
        <v>79837.3061325001</v>
      </c>
      <c r="Z52" s="12">
        <f>Z27*Assumptions!$D$55</f>
        <v>83747.7605432523</v>
      </c>
      <c r="AA52" s="12">
        <f>AA27*Assumptions!$D$55</f>
        <v>87592.8902617291</v>
      </c>
      <c r="AB52" s="12">
        <f>AB27*Assumptions!$D$55</f>
        <v>91376.7567197182</v>
      </c>
      <c r="AC52" s="12">
        <f>AC27*Assumptions!$D$55</f>
        <v>95103.1387577002</v>
      </c>
      <c r="AD52" s="12">
        <f>AD27*Assumptions!$D$55</f>
        <v>98775.5547063864</v>
      </c>
      <c r="AE52" s="12">
        <f>AE27*Assumptions!$D$55</f>
        <v>103150.882568981</v>
      </c>
      <c r="AF52" s="12">
        <f>AF27*Assumptions!$D$55</f>
        <v>107433.578478655</v>
      </c>
      <c r="AG52" s="12">
        <f>AG27*Assumptions!$D$55</f>
        <v>111629.643589032</v>
      </c>
      <c r="AH52" s="12">
        <f>AH27*Assumptions!$D$55</f>
        <v>115553.39204046</v>
      </c>
      <c r="AI52" s="12">
        <f>AI27*Assumptions!$D$55</f>
        <v>119401.236506228</v>
      </c>
      <c r="AJ52" s="12">
        <f>AJ27*Assumptions!$D$55</f>
        <v>123177.970591929</v>
      </c>
      <c r="AK52" s="12">
        <f>AK27*Assumptions!$D$55</f>
        <v>126888.048382244</v>
      </c>
      <c r="AL52" s="12">
        <f>AL27*Assumptions!$D$55</f>
        <v>130535.611401052</v>
      </c>
      <c r="AM52" s="12">
        <f>AM27*Assumptions!$D$55</f>
        <v>134124.513225127</v>
      </c>
      <c r="AN52" s="12">
        <f>AN27*Assumptions!$D$55</f>
        <v>137658.341968586</v>
      </c>
      <c r="AO52" s="12">
        <f>AO27*Assumptions!$D$55</f>
        <v>141140.4408344</v>
      </c>
      <c r="AP52" s="12">
        <f>AP27*Assumptions!$D$55</f>
        <v>144573.926910499</v>
      </c>
    </row>
    <row r="53">
      <c r="A53" s="11" t="inlineStr">
        <is>
          <t>Hosting</t>
        </is>
      </c>
      <c r="B53" s="14" t="inlineStr">
        <is>
          <t>AED</t>
        </is>
      </c>
      <c r="C53" s="56">
        <f>SUM(G53:R53)</f>
        <v>105197.248479365</v>
      </c>
      <c r="D53" s="56">
        <f>SUM(S53:AD53)</f>
        <v>309469.865185918</v>
      </c>
      <c r="E53" s="56">
        <f>SUM(AE53:AP53)</f>
        <v>498422.528832398</v>
      </c>
      <c r="G53" s="12">
        <f>G27*Assumptions!$D$56</f>
        <v>1200</v>
      </c>
      <c r="H53" s="12">
        <f>H27*Assumptions!$D$56</f>
        <v>2355</v>
      </c>
      <c r="I53" s="12">
        <f>I27*Assumptions!$D$56</f>
        <v>3468.15</v>
      </c>
      <c r="J53" s="12">
        <f>J27*Assumptions!$D$56</f>
        <v>5042.3525</v>
      </c>
      <c r="K53" s="12">
        <f>K27*Assumptions!$D$56</f>
        <v>6580.283875</v>
      </c>
      <c r="L53" s="12">
        <f>L27*Assumptions!$D$56</f>
        <v>8084.41378125</v>
      </c>
      <c r="M53" s="12">
        <f>M27*Assumptions!$D$56</f>
        <v>9557.0227821875</v>
      </c>
      <c r="N53" s="12">
        <f>N27*Assumptions!$D$56</f>
        <v>11000.2183640781</v>
      </c>
      <c r="O53" s="12">
        <f>O27*Assumptions!$D$56</f>
        <v>12415.9494947742</v>
      </c>
      <c r="P53" s="12">
        <f>P27*Assumptions!$D$56</f>
        <v>13806.0198640455</v>
      </c>
      <c r="Q53" s="12">
        <f>Q27*Assumptions!$D$56</f>
        <v>15172.0999304522</v>
      </c>
      <c r="R53" s="12">
        <f>R27*Assumptions!$D$56</f>
        <v>16515.7378875777</v>
      </c>
      <c r="S53" s="12">
        <f>S27*Assumptions!$D$56</f>
        <v>18094.3696514821</v>
      </c>
      <c r="T53" s="12">
        <f>T27*Assumptions!$D$56</f>
        <v>19638.327961363</v>
      </c>
      <c r="U53" s="12">
        <f>U27*Assumptions!$D$56</f>
        <v>21149.9006765043</v>
      </c>
      <c r="V53" s="12">
        <f>V27*Assumptions!$D$56</f>
        <v>22556.2058445676</v>
      </c>
      <c r="W53" s="12">
        <f>W27*Assumptions!$D$56</f>
        <v>23934.2057340389</v>
      </c>
      <c r="X53" s="12">
        <f>X27*Assumptions!$D$56</f>
        <v>25285.7196108666</v>
      </c>
      <c r="Y53" s="12">
        <f>Y27*Assumptions!$D$56</f>
        <v>26612.4353775</v>
      </c>
      <c r="Z53" s="12">
        <f>Z27*Assumptions!$D$56</f>
        <v>27915.9201810841</v>
      </c>
      <c r="AA53" s="12">
        <f>AA27*Assumptions!$D$56</f>
        <v>29197.630087243</v>
      </c>
      <c r="AB53" s="12">
        <f>AB27*Assumptions!$D$56</f>
        <v>30458.9189065727</v>
      </c>
      <c r="AC53" s="12">
        <f>AC27*Assumptions!$D$56</f>
        <v>31701.0462525667</v>
      </c>
      <c r="AD53" s="12">
        <f>AD27*Assumptions!$D$56</f>
        <v>32925.1849021288</v>
      </c>
      <c r="AE53" s="12">
        <f>AE27*Assumptions!$D$56</f>
        <v>34383.6275229937</v>
      </c>
      <c r="AF53" s="12">
        <f>AF27*Assumptions!$D$56</f>
        <v>35811.1928262182</v>
      </c>
      <c r="AG53" s="12">
        <f>AG27*Assumptions!$D$56</f>
        <v>37209.8811963441</v>
      </c>
      <c r="AH53" s="12">
        <f>AH27*Assumptions!$D$56</f>
        <v>38517.79734682</v>
      </c>
      <c r="AI53" s="12">
        <f>AI27*Assumptions!$D$56</f>
        <v>39800.4121687428</v>
      </c>
      <c r="AJ53" s="12">
        <f>AJ27*Assumptions!$D$56</f>
        <v>41059.3235306431</v>
      </c>
      <c r="AK53" s="12">
        <f>AK27*Assumptions!$D$56</f>
        <v>42296.0161274146</v>
      </c>
      <c r="AL53" s="12">
        <f>AL27*Assumptions!$D$56</f>
        <v>43511.8704670172</v>
      </c>
      <c r="AM53" s="12">
        <f>AM27*Assumptions!$D$56</f>
        <v>44708.1710750423</v>
      </c>
      <c r="AN53" s="12">
        <f>AN27*Assumptions!$D$56</f>
        <v>45886.1139895286</v>
      </c>
      <c r="AO53" s="12">
        <f>AO27*Assumptions!$D$56</f>
        <v>47046.8136114667</v>
      </c>
      <c r="AP53" s="12">
        <f>AP27*Assumptions!$D$56</f>
        <v>48191.3089701664</v>
      </c>
    </row>
    <row r="54">
      <c r="A54" s="11" t="inlineStr">
        <is>
          <t>Refunds and chargebacks</t>
        </is>
      </c>
      <c r="B54" s="14" t="inlineStr">
        <is>
          <t>AED</t>
        </is>
      </c>
      <c r="C54" s="56">
        <f>SUM(G54:R54)</f>
        <v>464044.464571594</v>
      </c>
      <c r="D54" s="56">
        <f>SUM(S54:AD54)</f>
        <v>1081876.80777458</v>
      </c>
      <c r="E54" s="56">
        <f>SUM(AE54:AP54)</f>
        <v>1622865.54902603</v>
      </c>
      <c r="G54" s="12">
        <f>(G42+G43)*Assumptions!$D$57</f>
        <v>16909.97892</v>
      </c>
      <c r="H54" s="12">
        <f>(H42+H43)*Assumptions!$D$57</f>
        <v>19255.521948</v>
      </c>
      <c r="I54" s="12">
        <f>(I42+I43)*Assumptions!$D$57</f>
        <v>21448.5804132</v>
      </c>
      <c r="J54" s="12">
        <f>(J42+J43)*Assumptions!$D$57</f>
        <v>38500.29928488</v>
      </c>
      <c r="K54" s="12">
        <f>(K42+K43)*Assumptions!$D$57</f>
        <v>40420.914209742</v>
      </c>
      <c r="L54" s="12">
        <f>(L42+L43)*Assumptions!$D$57</f>
        <v>42219.8321854503</v>
      </c>
      <c r="M54" s="12">
        <f>(M42+M43)*Assumptions!$D$57</f>
        <v>43905.7046797536</v>
      </c>
      <c r="N54" s="12">
        <f>(N42+N43)*Assumptions!$D$57</f>
        <v>45486.4939249842</v>
      </c>
      <c r="O54" s="12">
        <f>(O42+O43)*Assumptions!$D$57</f>
        <v>46969.5330460315</v>
      </c>
      <c r="P54" s="12">
        <f>(P42+P43)*Assumptions!$D$57</f>
        <v>48361.5806152967</v>
      </c>
      <c r="Q54" s="12">
        <f>(Q42+Q43)*Assumptions!$D$57</f>
        <v>49668.870169942</v>
      </c>
      <c r="R54" s="12">
        <f>(R42+R43)*Assumptions!$D$57</f>
        <v>50897.155174314</v>
      </c>
      <c r="S54" s="12">
        <f>(S42+S43)*Assumptions!$D$57</f>
        <v>71537.4376105505</v>
      </c>
      <c r="T54" s="12">
        <f>(T42+T43)*Assumptions!$D$57</f>
        <v>73538.5063659058</v>
      </c>
      <c r="U54" s="12">
        <f>(U42+U43)*Assumptions!$D$57</f>
        <v>75416.2937370479</v>
      </c>
      <c r="V54" s="12">
        <f>(V42+V43)*Assumptions!$D$57</f>
        <v>89929.2865878321</v>
      </c>
      <c r="W54" s="12">
        <f>(W42+W43)*Assumptions!$D$57</f>
        <v>91585.3151594562</v>
      </c>
      <c r="X54" s="12">
        <f>(X42+X43)*Assumptions!$D$57</f>
        <v>93141.6091295404</v>
      </c>
      <c r="Y54" s="12">
        <f>(Y42+Y43)*Assumptions!$D$57</f>
        <v>94604.8485454576</v>
      </c>
      <c r="Z54" s="12">
        <f>(Z42+Z43)*Assumptions!$D$57</f>
        <v>95981.2101204823</v>
      </c>
      <c r="AA54" s="12">
        <f>(AA42+AA43)*Assumptions!$D$57</f>
        <v>97276.4093336689</v>
      </c>
      <c r="AB54" s="12">
        <f>(AB42+AB43)*Assumptions!$D$57</f>
        <v>98495.7387314179</v>
      </c>
      <c r="AC54" s="12">
        <f>(AC42+AC43)*Assumptions!$D$57</f>
        <v>99644.1027899791</v>
      </c>
      <c r="AD54" s="12">
        <f>(AD42+AD43)*Assumptions!$D$57</f>
        <v>100726.049663242</v>
      </c>
      <c r="AE54" s="12">
        <f>(AE42+AE43)*Assumptions!$D$57</f>
        <v>118944.929494423</v>
      </c>
      <c r="AF54" s="12">
        <f>(AF42+AF43)*Assumptions!$D$57</f>
        <v>120744.097180467</v>
      </c>
      <c r="AG54" s="12">
        <f>(AG42+AG43)*Assumptions!$D$57</f>
        <v>122434.172148561</v>
      </c>
      <c r="AH54" s="12">
        <f>(AH42+AH43)*Assumptions!$D$57</f>
        <v>134860.022467968</v>
      </c>
      <c r="AI54" s="12">
        <f>(AI42+AI43)*Assumptions!$D$57</f>
        <v>136353.456461149</v>
      </c>
      <c r="AJ54" s="12">
        <f>(AJ42+AJ43)*Assumptions!$D$57</f>
        <v>137758.269825441</v>
      </c>
      <c r="AK54" s="12">
        <f>(AK42+AK43)*Assumptions!$D$57</f>
        <v>139080.288485213</v>
      </c>
      <c r="AL54" s="12">
        <f>(AL42+AL43)*Assumptions!$D$57</f>
        <v>140324.90757932</v>
      </c>
      <c r="AM54" s="12">
        <f>(AM42+AM43)*Assumptions!$D$57</f>
        <v>141497.126949314</v>
      </c>
      <c r="AN54" s="12">
        <f>(AN42+AN43)*Assumptions!$D$57</f>
        <v>142601.583458341</v>
      </c>
      <c r="AO54" s="12">
        <f>(AO42+AO43)*Assumptions!$D$57</f>
        <v>143642.580438695</v>
      </c>
      <c r="AP54" s="12">
        <f>(AP42+AP43)*Assumptions!$D$57</f>
        <v>144624.114537134</v>
      </c>
    </row>
    <row r="55">
      <c r="A55" s="35" t="inlineStr">
        <is>
          <t>Fixed costs (AED)</t>
        </is>
      </c>
      <c r="B55" s="14" t="inlineStr">
        <is>
          <t>AED</t>
        </is>
      </c>
      <c r="C55" s="56">
        <f>SUM(G55:R55)</f>
        <v>7889.7936359524</v>
      </c>
      <c r="D55" s="56">
        <f>SUM(S55:AD55)</f>
        <v>23210.2398889438</v>
      </c>
      <c r="E55" s="56">
        <f>SUM(AE55:AP55)</f>
        <v>37381.6896624298</v>
      </c>
      <c r="G55" s="12">
        <f>G45*Assumptions!$D$59</f>
        <v>90</v>
      </c>
      <c r="H55" s="12">
        <f>H45*Assumptions!$D$59</f>
        <v>176.625</v>
      </c>
      <c r="I55" s="12">
        <f>I45*Assumptions!$D$59</f>
        <v>260.11125</v>
      </c>
      <c r="J55" s="12">
        <f>J45*Assumptions!$D$59</f>
        <v>378.1764375</v>
      </c>
      <c r="K55" s="12">
        <f>K45*Assumptions!$D$59</f>
        <v>493.521290625</v>
      </c>
      <c r="L55" s="12">
        <f>L45*Assumptions!$D$59</f>
        <v>606.33103359375</v>
      </c>
      <c r="M55" s="12">
        <f>M45*Assumptions!$D$59</f>
        <v>716.776708664062</v>
      </c>
      <c r="N55" s="12">
        <f>N45*Assumptions!$D$59</f>
        <v>825.016377305859</v>
      </c>
      <c r="O55" s="12">
        <f>O45*Assumptions!$D$59</f>
        <v>931.196212108066</v>
      </c>
      <c r="P55" s="12">
        <f>P45*Assumptions!$D$59</f>
        <v>1035.45148980341</v>
      </c>
      <c r="Q55" s="12">
        <f>Q45*Assumptions!$D$59</f>
        <v>1137.90749478392</v>
      </c>
      <c r="R55" s="12">
        <f>R45*Assumptions!$D$59</f>
        <v>1238.68034156833</v>
      </c>
      <c r="S55" s="12">
        <f>S45*Assumptions!$D$59</f>
        <v>1357.07772386116</v>
      </c>
      <c r="T55" s="12">
        <f>T45*Assumptions!$D$59</f>
        <v>1472.87459710222</v>
      </c>
      <c r="U55" s="12">
        <f>U45*Assumptions!$D$59</f>
        <v>1586.24255073782</v>
      </c>
      <c r="V55" s="12">
        <f>V45*Assumptions!$D$59</f>
        <v>1691.71543834257</v>
      </c>
      <c r="W55" s="12">
        <f>W45*Assumptions!$D$59</f>
        <v>1795.06543005292</v>
      </c>
      <c r="X55" s="12">
        <f>X45*Assumptions!$D$59</f>
        <v>1896.428970815</v>
      </c>
      <c r="Y55" s="12">
        <f>Y45*Assumptions!$D$59</f>
        <v>1995.9326533125</v>
      </c>
      <c r="Z55" s="12">
        <f>Z45*Assumptions!$D$59</f>
        <v>2093.69401358131</v>
      </c>
      <c r="AA55" s="12">
        <f>AA45*Assumptions!$D$59</f>
        <v>2189.82225654323</v>
      </c>
      <c r="AB55" s="12">
        <f>AB45*Assumptions!$D$59</f>
        <v>2284.41891799295</v>
      </c>
      <c r="AC55" s="12">
        <f>AC45*Assumptions!$D$59</f>
        <v>2377.57846894251</v>
      </c>
      <c r="AD55" s="12">
        <f>AD45*Assumptions!$D$59</f>
        <v>2469.38886765966</v>
      </c>
      <c r="AE55" s="12">
        <f>AE45*Assumptions!$D$59</f>
        <v>2578.77206422453</v>
      </c>
      <c r="AF55" s="12">
        <f>AF45*Assumptions!$D$59</f>
        <v>2685.83946196637</v>
      </c>
      <c r="AG55" s="12">
        <f>AG45*Assumptions!$D$59</f>
        <v>2790.74108972581</v>
      </c>
      <c r="AH55" s="12">
        <f>AH45*Assumptions!$D$59</f>
        <v>2888.8348010115</v>
      </c>
      <c r="AI55" s="12">
        <f>AI45*Assumptions!$D$59</f>
        <v>2985.03091265571</v>
      </c>
      <c r="AJ55" s="12">
        <f>AJ45*Assumptions!$D$59</f>
        <v>3079.44926479823</v>
      </c>
      <c r="AK55" s="12">
        <f>AK45*Assumptions!$D$59</f>
        <v>3172.2012095561</v>
      </c>
      <c r="AL55" s="12">
        <f>AL45*Assumptions!$D$59</f>
        <v>3263.39028502629</v>
      </c>
      <c r="AM55" s="12">
        <f>AM45*Assumptions!$D$59</f>
        <v>3353.11283062817</v>
      </c>
      <c r="AN55" s="12">
        <f>AN45*Assumptions!$D$59</f>
        <v>3441.45854921464</v>
      </c>
      <c r="AO55" s="12">
        <f>AO45*Assumptions!$D$59</f>
        <v>3528.51102086</v>
      </c>
      <c r="AP55" s="12">
        <f>AP45*Assumptions!$D$59</f>
        <v>3614.34817276248</v>
      </c>
    </row>
    <row r="56">
      <c r="A56" s="11" t="inlineStr">
        <is>
          <t>Paid to law firms</t>
        </is>
      </c>
      <c r="B56" s="14" t="inlineStr">
        <is>
          <t>AED</t>
        </is>
      </c>
      <c r="C56" s="56">
        <f>SUM(G56:R56)</f>
        <v>0</v>
      </c>
      <c r="D56" s="56">
        <f>SUM(S56:AD56)</f>
        <v>0</v>
      </c>
      <c r="E56" s="56">
        <f>SUM(AE56:AP56)</f>
        <v>0</v>
      </c>
      <c r="G56" s="12">
        <f>G45*Assumptions!$D$60</f>
        <v>0</v>
      </c>
      <c r="H56" s="12">
        <f>H45*Assumptions!$D$60</f>
        <v>0</v>
      </c>
      <c r="I56" s="12">
        <f>I45*Assumptions!$D$60</f>
        <v>0</v>
      </c>
      <c r="J56" s="12">
        <f>J45*Assumptions!$D$60</f>
        <v>0</v>
      </c>
      <c r="K56" s="12">
        <f>K45*Assumptions!$D$60</f>
        <v>0</v>
      </c>
      <c r="L56" s="12">
        <f>L45*Assumptions!$D$60</f>
        <v>0</v>
      </c>
      <c r="M56" s="12">
        <f>M45*Assumptions!$D$60</f>
        <v>0</v>
      </c>
      <c r="N56" s="12">
        <f>N45*Assumptions!$D$60</f>
        <v>0</v>
      </c>
      <c r="O56" s="12">
        <f>O45*Assumptions!$D$60</f>
        <v>0</v>
      </c>
      <c r="P56" s="12">
        <f>P45*Assumptions!$D$60</f>
        <v>0</v>
      </c>
      <c r="Q56" s="12">
        <f>Q45*Assumptions!$D$60</f>
        <v>0</v>
      </c>
      <c r="R56" s="12">
        <f>R45*Assumptions!$D$60</f>
        <v>0</v>
      </c>
      <c r="S56" s="12">
        <f>S45*Assumptions!$D$60</f>
        <v>0</v>
      </c>
      <c r="T56" s="12">
        <f>T45*Assumptions!$D$60</f>
        <v>0</v>
      </c>
      <c r="U56" s="12">
        <f>U45*Assumptions!$D$60</f>
        <v>0</v>
      </c>
      <c r="V56" s="12">
        <f>V45*Assumptions!$D$60</f>
        <v>0</v>
      </c>
      <c r="W56" s="12">
        <f>W45*Assumptions!$D$60</f>
        <v>0</v>
      </c>
      <c r="X56" s="12">
        <f>X45*Assumptions!$D$60</f>
        <v>0</v>
      </c>
      <c r="Y56" s="12">
        <f>Y45*Assumptions!$D$60</f>
        <v>0</v>
      </c>
      <c r="Z56" s="12">
        <f>Z45*Assumptions!$D$60</f>
        <v>0</v>
      </c>
      <c r="AA56" s="12">
        <f>AA45*Assumptions!$D$60</f>
        <v>0</v>
      </c>
      <c r="AB56" s="12">
        <f>AB45*Assumptions!$D$60</f>
        <v>0</v>
      </c>
      <c r="AC56" s="12">
        <f>AC45*Assumptions!$D$60</f>
        <v>0</v>
      </c>
      <c r="AD56" s="12">
        <f>AD45*Assumptions!$D$60</f>
        <v>0</v>
      </c>
      <c r="AE56" s="12">
        <f>AE45*Assumptions!$D$60</f>
        <v>0</v>
      </c>
      <c r="AF56" s="12">
        <f>AF45*Assumptions!$D$60</f>
        <v>0</v>
      </c>
      <c r="AG56" s="12">
        <f>AG45*Assumptions!$D$60</f>
        <v>0</v>
      </c>
      <c r="AH56" s="12">
        <f>AH45*Assumptions!$D$60</f>
        <v>0</v>
      </c>
      <c r="AI56" s="12">
        <f>AI45*Assumptions!$D$60</f>
        <v>0</v>
      </c>
      <c r="AJ56" s="12">
        <f>AJ45*Assumptions!$D$60</f>
        <v>0</v>
      </c>
      <c r="AK56" s="12">
        <f>AK45*Assumptions!$D$60</f>
        <v>0</v>
      </c>
      <c r="AL56" s="12">
        <f>AL45*Assumptions!$D$60</f>
        <v>0</v>
      </c>
      <c r="AM56" s="12">
        <f>AM45*Assumptions!$D$60</f>
        <v>0</v>
      </c>
      <c r="AN56" s="12">
        <f>AN45*Assumptions!$D$60</f>
        <v>0</v>
      </c>
      <c r="AO56" s="12">
        <f>AO45*Assumptions!$D$60</f>
        <v>0</v>
      </c>
      <c r="AP56" s="12">
        <f>AP45*Assumptions!$D$60</f>
        <v>0</v>
      </c>
    </row>
    <row r="57">
      <c r="A57" s="38" t="inlineStr">
        <is>
          <t>Direct costs</t>
        </is>
      </c>
      <c r="B57" s="58" t="inlineStr">
        <is>
          <t>AED</t>
        </is>
      </c>
      <c r="C57" s="59">
        <f>SUM(G57:R57)</f>
        <v>1270723.25212501</v>
      </c>
      <c r="D57" s="59">
        <f>SUM(S57:AD57)</f>
        <v>2846966.5084072</v>
      </c>
      <c r="E57" s="59">
        <f>SUM(AE57:AP57)</f>
        <v>4253937.35401805</v>
      </c>
      <c r="F57" s="40" t="n"/>
      <c r="G57" s="51">
        <f>SUM(G51:G56)</f>
        <v>45799.97892</v>
      </c>
      <c r="H57" s="51">
        <f>SUM(H51:H56)</f>
        <v>52852.146948</v>
      </c>
      <c r="I57" s="51">
        <f>SUM(I51:I56)</f>
        <v>59581.2916632</v>
      </c>
      <c r="J57" s="51">
        <f>SUM(J51:J56)</f>
        <v>93047.88572238</v>
      </c>
      <c r="K57" s="51">
        <f>SUM(K51:K56)</f>
        <v>101235.571000367</v>
      </c>
      <c r="L57" s="51">
        <f>SUM(L51:L56)</f>
        <v>109163.818344044</v>
      </c>
      <c r="M57" s="51">
        <f>SUM(M51:M56)</f>
        <v>116850.572517168</v>
      </c>
      <c r="N57" s="51">
        <f>SUM(N51:N56)</f>
        <v>124312.383758603</v>
      </c>
      <c r="O57" s="51">
        <f>SUM(O51:O56)</f>
        <v>131564.527237236</v>
      </c>
      <c r="P57" s="51">
        <f>SUM(P51:P56)</f>
        <v>138621.111561282</v>
      </c>
      <c r="Q57" s="51">
        <f>SUM(Q51:Q56)</f>
        <v>145495.177386535</v>
      </c>
      <c r="R57" s="51">
        <f>SUM(R51:R56)</f>
        <v>152198.787066193</v>
      </c>
      <c r="S57" s="51">
        <f>SUM(S51:S56)</f>
        <v>187271.99394034</v>
      </c>
      <c r="T57" s="51">
        <f>SUM(T51:T56)</f>
        <v>195564.69280846</v>
      </c>
      <c r="U57" s="51">
        <f>SUM(U51:U56)</f>
        <v>203602.138993803</v>
      </c>
      <c r="V57" s="51">
        <f>SUM(V51:V56)</f>
        <v>223845.825404445</v>
      </c>
      <c r="W57" s="51">
        <f>SUM(W51:W56)</f>
        <v>231117.203525665</v>
      </c>
      <c r="X57" s="51">
        <f>SUM(X51:X56)</f>
        <v>238180.916543822</v>
      </c>
      <c r="Y57" s="51">
        <f>SUM(Y51:Y56)</f>
        <v>245050.52270877</v>
      </c>
      <c r="Z57" s="51">
        <f>SUM(Z51:Z56)</f>
        <v>251738.5848584</v>
      </c>
      <c r="AA57" s="51">
        <f>SUM(AA51:AA56)</f>
        <v>258256.751939184</v>
      </c>
      <c r="AB57" s="51">
        <f>SUM(AB51:AB56)</f>
        <v>264615.833275702</v>
      </c>
      <c r="AC57" s="51">
        <f>SUM(AC51:AC56)</f>
        <v>270825.866269189</v>
      </c>
      <c r="AD57" s="51">
        <f>SUM(AD51:AD56)</f>
        <v>276896.178139417</v>
      </c>
      <c r="AE57" s="51">
        <f>SUM(AE51:AE56)</f>
        <v>309058.211650622</v>
      </c>
      <c r="AF57" s="51">
        <f>SUM(AF51:AF56)</f>
        <v>316674.707947306</v>
      </c>
      <c r="AG57" s="51">
        <f>SUM(AG51:AG56)</f>
        <v>324064.438023663</v>
      </c>
      <c r="AH57" s="51">
        <f>SUM(AH51:AH56)</f>
        <v>341820.046656259</v>
      </c>
      <c r="AI57" s="51">
        <f>SUM(AI51:AI56)</f>
        <v>348540.136048776</v>
      </c>
      <c r="AJ57" s="51">
        <f>SUM(AJ51:AJ56)</f>
        <v>355075.013212812</v>
      </c>
      <c r="AK57" s="51">
        <f>SUM(AK51:AK56)</f>
        <v>361436.554204428</v>
      </c>
      <c r="AL57" s="51">
        <f>SUM(AL51:AL56)</f>
        <v>367635.779732415</v>
      </c>
      <c r="AM57" s="51">
        <f>SUM(AM51:AM56)</f>
        <v>373682.924080112</v>
      </c>
      <c r="AN57" s="51">
        <f>SUM(AN51:AN56)</f>
        <v>379587.49796567</v>
      </c>
      <c r="AO57" s="51">
        <f>SUM(AO51:AO56)</f>
        <v>385358.345905422</v>
      </c>
      <c r="AP57" s="51">
        <f>SUM(AP51:AP56)</f>
        <v>391003.698590562</v>
      </c>
    </row>
    <row r="58">
      <c r="A58" s="4" t="inlineStr">
        <is>
          <t>Contribution</t>
        </is>
      </c>
      <c r="B58" s="14" t="inlineStr">
        <is>
          <t>AED</t>
        </is>
      </c>
      <c r="C58" s="56">
        <f>SUM(G58:R58)</f>
        <v>15819091.4797178</v>
      </c>
      <c r="D58" s="56">
        <f>SUM(S58:AD58)</f>
        <v>38244479.0600167</v>
      </c>
      <c r="E58" s="56">
        <f>SUM(AE58:AP58)</f>
        <v>58180947.0403759</v>
      </c>
      <c r="G58" s="57">
        <f>G48-G57</f>
        <v>522365.98508</v>
      </c>
      <c r="H58" s="57">
        <f>H48-H57</f>
        <v>597829.834652</v>
      </c>
      <c r="I58" s="57">
        <f>I48-I57</f>
        <v>668376.9512768</v>
      </c>
      <c r="J58" s="57">
        <f>J48-J57</f>
        <v>1272233.65189862</v>
      </c>
      <c r="K58" s="57">
        <f>K48-K57</f>
        <v>1353057.84895978</v>
      </c>
      <c r="L58" s="57">
        <f>L48-L57</f>
        <v>1429535.64511628</v>
      </c>
      <c r="M58" s="57">
        <f>M48-M57</f>
        <v>1501974.5370185</v>
      </c>
      <c r="N58" s="57">
        <f>N48-N57</f>
        <v>1570657.62882381</v>
      </c>
      <c r="O58" s="57">
        <f>O48-O57</f>
        <v>1635845.75358723</v>
      </c>
      <c r="P58" s="57">
        <f>P48-P57</f>
        <v>1697779.39840601</v>
      </c>
      <c r="Q58" s="57">
        <f>Q48-Q57</f>
        <v>1756680.45214805</v>
      </c>
      <c r="R58" s="57">
        <f>R48-R57</f>
        <v>1812753.79275074</v>
      </c>
      <c r="S58" s="57">
        <f>S48-S57</f>
        <v>2491342.76658126</v>
      </c>
      <c r="T58" s="57">
        <f>T48-T57</f>
        <v>2574841.68209388</v>
      </c>
      <c r="U58" s="57">
        <f>U48-U57</f>
        <v>2653960.20490099</v>
      </c>
      <c r="V58" s="57">
        <f>V48-V57</f>
        <v>3140335.40583085</v>
      </c>
      <c r="W58" s="57">
        <f>W48-W57</f>
        <v>3210657.47830101</v>
      </c>
      <c r="X58" s="57">
        <f>X48-X57</f>
        <v>3277432.33145077</v>
      </c>
      <c r="Y58" s="57">
        <f>Y48-Y57</f>
        <v>3340896.50369086</v>
      </c>
      <c r="Z58" s="57">
        <f>Z48-Z57</f>
        <v>3401268.78876696</v>
      </c>
      <c r="AA58" s="57">
        <f>AA48-AA57</f>
        <v>3458751.71476748</v>
      </c>
      <c r="AB58" s="57">
        <f>AB48-AB57</f>
        <v>3513532.89000337</v>
      </c>
      <c r="AC58" s="57">
        <f>AC48-AC57</f>
        <v>3565786.22833432</v>
      </c>
      <c r="AD58" s="57">
        <f>AD48-AD57</f>
        <v>3615673.06529491</v>
      </c>
      <c r="AE58" s="57">
        <f>AE48-AE57</f>
        <v>4234506.71874544</v>
      </c>
      <c r="AF58" s="57">
        <f>AF48-AF57</f>
        <v>4310060.41482764</v>
      </c>
      <c r="AG58" s="57">
        <f>AG48-AG57</f>
        <v>4381735.20303564</v>
      </c>
      <c r="AH58" s="57">
        <f>AH48-AH57</f>
        <v>4799428.24249515</v>
      </c>
      <c r="AI58" s="57">
        <f>AI48-AI57</f>
        <v>4863331.77706492</v>
      </c>
      <c r="AJ58" s="57">
        <f>AJ48-AJ57</f>
        <v>4924081.32167485</v>
      </c>
      <c r="AK58" s="57">
        <f>AK48-AK57</f>
        <v>4981883.32403983</v>
      </c>
      <c r="AL58" s="57">
        <f>AL48-AL57</f>
        <v>5036929.03466729</v>
      </c>
      <c r="AM58" s="57">
        <f>AM48-AM57</f>
        <v>5089395.75419979</v>
      </c>
      <c r="AN58" s="57">
        <f>AN48-AN57</f>
        <v>5139447.96964219</v>
      </c>
      <c r="AO58" s="57">
        <f>AO48-AO57</f>
        <v>5187238.38990409</v>
      </c>
      <c r="AP58" s="57">
        <f>AP48-AP57</f>
        <v>5232908.89007909</v>
      </c>
    </row>
    <row r="61">
      <c r="A61" s="11" t="inlineStr">
        <is>
          <t>Performance marketing</t>
        </is>
      </c>
      <c r="B61" s="14" t="inlineStr">
        <is>
          <t>AED</t>
        </is>
      </c>
      <c r="C61" s="56">
        <f>SUM(G61:R61)</f>
        <v>1800000</v>
      </c>
      <c r="D61" s="56">
        <f>SUM(S61:AD61)</f>
        <v>2400000</v>
      </c>
      <c r="E61" s="56">
        <f>SUM(AE61:AP61)</f>
        <v>3000000</v>
      </c>
      <c r="G61" s="12">
        <f>G9</f>
        <v>150000</v>
      </c>
      <c r="H61" s="12">
        <f>H9</f>
        <v>150000</v>
      </c>
      <c r="I61" s="12">
        <f>I9</f>
        <v>150000</v>
      </c>
      <c r="J61" s="12">
        <f>J9</f>
        <v>150000</v>
      </c>
      <c r="K61" s="12">
        <f>K9</f>
        <v>150000</v>
      </c>
      <c r="L61" s="12">
        <f>L9</f>
        <v>150000</v>
      </c>
      <c r="M61" s="12">
        <f>M9</f>
        <v>150000</v>
      </c>
      <c r="N61" s="12">
        <f>N9</f>
        <v>150000</v>
      </c>
      <c r="O61" s="12">
        <f>O9</f>
        <v>150000</v>
      </c>
      <c r="P61" s="12">
        <f>P9</f>
        <v>150000</v>
      </c>
      <c r="Q61" s="12">
        <f>Q9</f>
        <v>150000</v>
      </c>
      <c r="R61" s="12">
        <f>R9</f>
        <v>150000</v>
      </c>
      <c r="S61" s="12">
        <f>S9</f>
        <v>200000</v>
      </c>
      <c r="T61" s="12">
        <f>T9</f>
        <v>200000</v>
      </c>
      <c r="U61" s="12">
        <f>U9</f>
        <v>200000</v>
      </c>
      <c r="V61" s="12">
        <f>V9</f>
        <v>200000</v>
      </c>
      <c r="W61" s="12">
        <f>W9</f>
        <v>200000</v>
      </c>
      <c r="X61" s="12">
        <f>X9</f>
        <v>200000</v>
      </c>
      <c r="Y61" s="12">
        <f>Y9</f>
        <v>200000</v>
      </c>
      <c r="Z61" s="12">
        <f>Z9</f>
        <v>200000</v>
      </c>
      <c r="AA61" s="12">
        <f>AA9</f>
        <v>200000</v>
      </c>
      <c r="AB61" s="12">
        <f>AB9</f>
        <v>200000</v>
      </c>
      <c r="AC61" s="12">
        <f>AC9</f>
        <v>200000</v>
      </c>
      <c r="AD61" s="12">
        <f>AD9</f>
        <v>200000</v>
      </c>
      <c r="AE61" s="12">
        <f>AE9</f>
        <v>250000</v>
      </c>
      <c r="AF61" s="12">
        <f>AF9</f>
        <v>250000</v>
      </c>
      <c r="AG61" s="12">
        <f>AG9</f>
        <v>250000</v>
      </c>
      <c r="AH61" s="12">
        <f>AH9</f>
        <v>250000</v>
      </c>
      <c r="AI61" s="12">
        <f>AI9</f>
        <v>250000</v>
      </c>
      <c r="AJ61" s="12">
        <f>AJ9</f>
        <v>250000</v>
      </c>
      <c r="AK61" s="12">
        <f>AK9</f>
        <v>250000</v>
      </c>
      <c r="AL61" s="12">
        <f>AL9</f>
        <v>250000</v>
      </c>
      <c r="AM61" s="12">
        <f>AM9</f>
        <v>250000</v>
      </c>
      <c r="AN61" s="12">
        <f>AN9</f>
        <v>250000</v>
      </c>
      <c r="AO61" s="12">
        <f>AO9</f>
        <v>250000</v>
      </c>
      <c r="AP61" s="12">
        <f>AP9</f>
        <v>250000</v>
      </c>
    </row>
    <row r="62">
      <c r="A62" s="11" t="inlineStr">
        <is>
          <t>Helios AI agency</t>
        </is>
      </c>
      <c r="B62" s="14" t="inlineStr">
        <is>
          <t>AED</t>
        </is>
      </c>
      <c r="C62" s="56">
        <f>SUM(G62:R62)</f>
        <v>480000</v>
      </c>
      <c r="D62" s="56">
        <f>SUM(S62:AD62)</f>
        <v>480000</v>
      </c>
      <c r="E62" s="56">
        <f>SUM(AE62:AP62)</f>
        <v>480000</v>
      </c>
      <c r="G62" s="12">
        <f>Assumptions!$D$74</f>
        <v>40000</v>
      </c>
      <c r="H62" s="12">
        <f>Assumptions!$D$74</f>
        <v>40000</v>
      </c>
      <c r="I62" s="12">
        <f>Assumptions!$D$74</f>
        <v>40000</v>
      </c>
      <c r="J62" s="12">
        <f>Assumptions!$D$74</f>
        <v>40000</v>
      </c>
      <c r="K62" s="12">
        <f>Assumptions!$D$74</f>
        <v>40000</v>
      </c>
      <c r="L62" s="12">
        <f>Assumptions!$D$74</f>
        <v>40000</v>
      </c>
      <c r="M62" s="12">
        <f>Assumptions!$D$74</f>
        <v>40000</v>
      </c>
      <c r="N62" s="12">
        <f>Assumptions!$D$74</f>
        <v>40000</v>
      </c>
      <c r="O62" s="12">
        <f>Assumptions!$D$74</f>
        <v>40000</v>
      </c>
      <c r="P62" s="12">
        <f>Assumptions!$D$74</f>
        <v>40000</v>
      </c>
      <c r="Q62" s="12">
        <f>Assumptions!$D$74</f>
        <v>40000</v>
      </c>
      <c r="R62" s="12">
        <f>Assumptions!$D$74</f>
        <v>40000</v>
      </c>
      <c r="S62" s="12">
        <f>Assumptions!$D$74</f>
        <v>40000</v>
      </c>
      <c r="T62" s="12">
        <f>Assumptions!$D$74</f>
        <v>40000</v>
      </c>
      <c r="U62" s="12">
        <f>Assumptions!$D$74</f>
        <v>40000</v>
      </c>
      <c r="V62" s="12">
        <f>Assumptions!$D$74</f>
        <v>40000</v>
      </c>
      <c r="W62" s="12">
        <f>Assumptions!$D$74</f>
        <v>40000</v>
      </c>
      <c r="X62" s="12">
        <f>Assumptions!$D$74</f>
        <v>40000</v>
      </c>
      <c r="Y62" s="12">
        <f>Assumptions!$D$74</f>
        <v>40000</v>
      </c>
      <c r="Z62" s="12">
        <f>Assumptions!$D$74</f>
        <v>40000</v>
      </c>
      <c r="AA62" s="12">
        <f>Assumptions!$D$74</f>
        <v>40000</v>
      </c>
      <c r="AB62" s="12">
        <f>Assumptions!$D$74</f>
        <v>40000</v>
      </c>
      <c r="AC62" s="12">
        <f>Assumptions!$D$74</f>
        <v>40000</v>
      </c>
      <c r="AD62" s="12">
        <f>Assumptions!$D$74</f>
        <v>40000</v>
      </c>
      <c r="AE62" s="12">
        <f>Assumptions!$D$74</f>
        <v>40000</v>
      </c>
      <c r="AF62" s="12">
        <f>Assumptions!$D$74</f>
        <v>40000</v>
      </c>
      <c r="AG62" s="12">
        <f>Assumptions!$D$74</f>
        <v>40000</v>
      </c>
      <c r="AH62" s="12">
        <f>Assumptions!$D$74</f>
        <v>40000</v>
      </c>
      <c r="AI62" s="12">
        <f>Assumptions!$D$74</f>
        <v>40000</v>
      </c>
      <c r="AJ62" s="12">
        <f>Assumptions!$D$74</f>
        <v>40000</v>
      </c>
      <c r="AK62" s="12">
        <f>Assumptions!$D$74</f>
        <v>40000</v>
      </c>
      <c r="AL62" s="12">
        <f>Assumptions!$D$74</f>
        <v>40000</v>
      </c>
      <c r="AM62" s="12">
        <f>Assumptions!$D$74</f>
        <v>40000</v>
      </c>
      <c r="AN62" s="12">
        <f>Assumptions!$D$74</f>
        <v>40000</v>
      </c>
      <c r="AO62" s="12">
        <f>Assumptions!$D$74</f>
        <v>40000</v>
      </c>
      <c r="AP62" s="12">
        <f>Assumptions!$D$74</f>
        <v>40000</v>
      </c>
    </row>
    <row r="63">
      <c r="A63" s="11" t="inlineStr">
        <is>
          <t>Public relations</t>
        </is>
      </c>
      <c r="B63" s="14" t="inlineStr">
        <is>
          <t>AED</t>
        </is>
      </c>
      <c r="C63" s="56">
        <f>SUM(G63:R63)</f>
        <v>360000</v>
      </c>
      <c r="D63" s="56">
        <f>SUM(S63:AD63)</f>
        <v>240000</v>
      </c>
      <c r="E63" s="56">
        <f>SUM(AE63:AP63)</f>
        <v>240000</v>
      </c>
      <c r="G63" s="12">
        <f>IF(G5&lt;=Assumptions!$D$76,Assumptions!$D$75,Assumptions!$D$77)</f>
        <v>40000</v>
      </c>
      <c r="H63" s="12">
        <f>IF(H5&lt;=Assumptions!$D$76,Assumptions!$D$75,Assumptions!$D$77)</f>
        <v>40000</v>
      </c>
      <c r="I63" s="12">
        <f>IF(I5&lt;=Assumptions!$D$76,Assumptions!$D$75,Assumptions!$D$77)</f>
        <v>40000</v>
      </c>
      <c r="J63" s="12">
        <f>IF(J5&lt;=Assumptions!$D$76,Assumptions!$D$75,Assumptions!$D$77)</f>
        <v>40000</v>
      </c>
      <c r="K63" s="12">
        <f>IF(K5&lt;=Assumptions!$D$76,Assumptions!$D$75,Assumptions!$D$77)</f>
        <v>40000</v>
      </c>
      <c r="L63" s="12">
        <f>IF(L5&lt;=Assumptions!$D$76,Assumptions!$D$75,Assumptions!$D$77)</f>
        <v>40000</v>
      </c>
      <c r="M63" s="12">
        <f>IF(M5&lt;=Assumptions!$D$76,Assumptions!$D$75,Assumptions!$D$77)</f>
        <v>20000</v>
      </c>
      <c r="N63" s="12">
        <f>IF(N5&lt;=Assumptions!$D$76,Assumptions!$D$75,Assumptions!$D$77)</f>
        <v>20000</v>
      </c>
      <c r="O63" s="12">
        <f>IF(O5&lt;=Assumptions!$D$76,Assumptions!$D$75,Assumptions!$D$77)</f>
        <v>20000</v>
      </c>
      <c r="P63" s="12">
        <f>IF(P5&lt;=Assumptions!$D$76,Assumptions!$D$75,Assumptions!$D$77)</f>
        <v>20000</v>
      </c>
      <c r="Q63" s="12">
        <f>IF(Q5&lt;=Assumptions!$D$76,Assumptions!$D$75,Assumptions!$D$77)</f>
        <v>20000</v>
      </c>
      <c r="R63" s="12">
        <f>IF(R5&lt;=Assumptions!$D$76,Assumptions!$D$75,Assumptions!$D$77)</f>
        <v>20000</v>
      </c>
      <c r="S63" s="12">
        <f>IF(S5&lt;=Assumptions!$D$76,Assumptions!$D$75,Assumptions!$D$77)</f>
        <v>20000</v>
      </c>
      <c r="T63" s="12">
        <f>IF(T5&lt;=Assumptions!$D$76,Assumptions!$D$75,Assumptions!$D$77)</f>
        <v>20000</v>
      </c>
      <c r="U63" s="12">
        <f>IF(U5&lt;=Assumptions!$D$76,Assumptions!$D$75,Assumptions!$D$77)</f>
        <v>20000</v>
      </c>
      <c r="V63" s="12">
        <f>IF(V5&lt;=Assumptions!$D$76,Assumptions!$D$75,Assumptions!$D$77)</f>
        <v>20000</v>
      </c>
      <c r="W63" s="12">
        <f>IF(W5&lt;=Assumptions!$D$76,Assumptions!$D$75,Assumptions!$D$77)</f>
        <v>20000</v>
      </c>
      <c r="X63" s="12">
        <f>IF(X5&lt;=Assumptions!$D$76,Assumptions!$D$75,Assumptions!$D$77)</f>
        <v>20000</v>
      </c>
      <c r="Y63" s="12">
        <f>IF(Y5&lt;=Assumptions!$D$76,Assumptions!$D$75,Assumptions!$D$77)</f>
        <v>20000</v>
      </c>
      <c r="Z63" s="12">
        <f>IF(Z5&lt;=Assumptions!$D$76,Assumptions!$D$75,Assumptions!$D$77)</f>
        <v>20000</v>
      </c>
      <c r="AA63" s="12">
        <f>IF(AA5&lt;=Assumptions!$D$76,Assumptions!$D$75,Assumptions!$D$77)</f>
        <v>20000</v>
      </c>
      <c r="AB63" s="12">
        <f>IF(AB5&lt;=Assumptions!$D$76,Assumptions!$D$75,Assumptions!$D$77)</f>
        <v>20000</v>
      </c>
      <c r="AC63" s="12">
        <f>IF(AC5&lt;=Assumptions!$D$76,Assumptions!$D$75,Assumptions!$D$77)</f>
        <v>20000</v>
      </c>
      <c r="AD63" s="12">
        <f>IF(AD5&lt;=Assumptions!$D$76,Assumptions!$D$75,Assumptions!$D$77)</f>
        <v>20000</v>
      </c>
      <c r="AE63" s="12">
        <f>IF(AE5&lt;=Assumptions!$D$76,Assumptions!$D$75,Assumptions!$D$77)</f>
        <v>20000</v>
      </c>
      <c r="AF63" s="12">
        <f>IF(AF5&lt;=Assumptions!$D$76,Assumptions!$D$75,Assumptions!$D$77)</f>
        <v>20000</v>
      </c>
      <c r="AG63" s="12">
        <f>IF(AG5&lt;=Assumptions!$D$76,Assumptions!$D$75,Assumptions!$D$77)</f>
        <v>20000</v>
      </c>
      <c r="AH63" s="12">
        <f>IF(AH5&lt;=Assumptions!$D$76,Assumptions!$D$75,Assumptions!$D$77)</f>
        <v>20000</v>
      </c>
      <c r="AI63" s="12">
        <f>IF(AI5&lt;=Assumptions!$D$76,Assumptions!$D$75,Assumptions!$D$77)</f>
        <v>20000</v>
      </c>
      <c r="AJ63" s="12">
        <f>IF(AJ5&lt;=Assumptions!$D$76,Assumptions!$D$75,Assumptions!$D$77)</f>
        <v>20000</v>
      </c>
      <c r="AK63" s="12">
        <f>IF(AK5&lt;=Assumptions!$D$76,Assumptions!$D$75,Assumptions!$D$77)</f>
        <v>20000</v>
      </c>
      <c r="AL63" s="12">
        <f>IF(AL5&lt;=Assumptions!$D$76,Assumptions!$D$75,Assumptions!$D$77)</f>
        <v>20000</v>
      </c>
      <c r="AM63" s="12">
        <f>IF(AM5&lt;=Assumptions!$D$76,Assumptions!$D$75,Assumptions!$D$77)</f>
        <v>20000</v>
      </c>
      <c r="AN63" s="12">
        <f>IF(AN5&lt;=Assumptions!$D$76,Assumptions!$D$75,Assumptions!$D$77)</f>
        <v>20000</v>
      </c>
      <c r="AO63" s="12">
        <f>IF(AO5&lt;=Assumptions!$D$76,Assumptions!$D$75,Assumptions!$D$77)</f>
        <v>20000</v>
      </c>
      <c r="AP63" s="12">
        <f>IF(AP5&lt;=Assumptions!$D$76,Assumptions!$D$75,Assumptions!$D$77)</f>
        <v>20000</v>
      </c>
    </row>
    <row r="64">
      <c r="A64" s="11" t="inlineStr">
        <is>
          <t>Creators and partnerships</t>
        </is>
      </c>
      <c r="B64" s="14" t="inlineStr">
        <is>
          <t>AED</t>
        </is>
      </c>
      <c r="C64" s="56">
        <f>SUM(G64:R64)</f>
        <v>240000</v>
      </c>
      <c r="D64" s="56">
        <f>SUM(S64:AD64)</f>
        <v>240000</v>
      </c>
      <c r="E64" s="56">
        <f>SUM(AE64:AP64)</f>
        <v>240000</v>
      </c>
      <c r="G64" s="12">
        <f>Assumptions!$D$78</f>
        <v>20000</v>
      </c>
      <c r="H64" s="12">
        <f>Assumptions!$D$78</f>
        <v>20000</v>
      </c>
      <c r="I64" s="12">
        <f>Assumptions!$D$78</f>
        <v>20000</v>
      </c>
      <c r="J64" s="12">
        <f>Assumptions!$D$78</f>
        <v>20000</v>
      </c>
      <c r="K64" s="12">
        <f>Assumptions!$D$78</f>
        <v>20000</v>
      </c>
      <c r="L64" s="12">
        <f>Assumptions!$D$78</f>
        <v>20000</v>
      </c>
      <c r="M64" s="12">
        <f>Assumptions!$D$78</f>
        <v>20000</v>
      </c>
      <c r="N64" s="12">
        <f>Assumptions!$D$78</f>
        <v>20000</v>
      </c>
      <c r="O64" s="12">
        <f>Assumptions!$D$78</f>
        <v>20000</v>
      </c>
      <c r="P64" s="12">
        <f>Assumptions!$D$78</f>
        <v>20000</v>
      </c>
      <c r="Q64" s="12">
        <f>Assumptions!$D$78</f>
        <v>20000</v>
      </c>
      <c r="R64" s="12">
        <f>Assumptions!$D$78</f>
        <v>20000</v>
      </c>
      <c r="S64" s="12">
        <f>Assumptions!$D$78</f>
        <v>20000</v>
      </c>
      <c r="T64" s="12">
        <f>Assumptions!$D$78</f>
        <v>20000</v>
      </c>
      <c r="U64" s="12">
        <f>Assumptions!$D$78</f>
        <v>20000</v>
      </c>
      <c r="V64" s="12">
        <f>Assumptions!$D$78</f>
        <v>20000</v>
      </c>
      <c r="W64" s="12">
        <f>Assumptions!$D$78</f>
        <v>20000</v>
      </c>
      <c r="X64" s="12">
        <f>Assumptions!$D$78</f>
        <v>20000</v>
      </c>
      <c r="Y64" s="12">
        <f>Assumptions!$D$78</f>
        <v>20000</v>
      </c>
      <c r="Z64" s="12">
        <f>Assumptions!$D$78</f>
        <v>20000</v>
      </c>
      <c r="AA64" s="12">
        <f>Assumptions!$D$78</f>
        <v>20000</v>
      </c>
      <c r="AB64" s="12">
        <f>Assumptions!$D$78</f>
        <v>20000</v>
      </c>
      <c r="AC64" s="12">
        <f>Assumptions!$D$78</f>
        <v>20000</v>
      </c>
      <c r="AD64" s="12">
        <f>Assumptions!$D$78</f>
        <v>20000</v>
      </c>
      <c r="AE64" s="12">
        <f>Assumptions!$D$78</f>
        <v>20000</v>
      </c>
      <c r="AF64" s="12">
        <f>Assumptions!$D$78</f>
        <v>20000</v>
      </c>
      <c r="AG64" s="12">
        <f>Assumptions!$D$78</f>
        <v>20000</v>
      </c>
      <c r="AH64" s="12">
        <f>Assumptions!$D$78</f>
        <v>20000</v>
      </c>
      <c r="AI64" s="12">
        <f>Assumptions!$D$78</f>
        <v>20000</v>
      </c>
      <c r="AJ64" s="12">
        <f>Assumptions!$D$78</f>
        <v>20000</v>
      </c>
      <c r="AK64" s="12">
        <f>Assumptions!$D$78</f>
        <v>20000</v>
      </c>
      <c r="AL64" s="12">
        <f>Assumptions!$D$78</f>
        <v>20000</v>
      </c>
      <c r="AM64" s="12">
        <f>Assumptions!$D$78</f>
        <v>20000</v>
      </c>
      <c r="AN64" s="12">
        <f>Assumptions!$D$78</f>
        <v>20000</v>
      </c>
      <c r="AO64" s="12">
        <f>Assumptions!$D$78</f>
        <v>20000</v>
      </c>
      <c r="AP64" s="12">
        <f>Assumptions!$D$78</f>
        <v>20000</v>
      </c>
    </row>
    <row r="65">
      <c r="A65" s="38" t="inlineStr">
        <is>
          <t>Marketing</t>
        </is>
      </c>
      <c r="B65" s="58" t="inlineStr">
        <is>
          <t>AED</t>
        </is>
      </c>
      <c r="C65" s="59">
        <f>SUM(G65:R65)</f>
        <v>2880000</v>
      </c>
      <c r="D65" s="59">
        <f>SUM(S65:AD65)</f>
        <v>3360000</v>
      </c>
      <c r="E65" s="59">
        <f>SUM(AE65:AP65)</f>
        <v>3960000</v>
      </c>
      <c r="F65" s="40" t="n"/>
      <c r="G65" s="51">
        <f>SUM(G61:G64)</f>
        <v>250000</v>
      </c>
      <c r="H65" s="51">
        <f>SUM(H61:H64)</f>
        <v>250000</v>
      </c>
      <c r="I65" s="51">
        <f>SUM(I61:I64)</f>
        <v>250000</v>
      </c>
      <c r="J65" s="51">
        <f>SUM(J61:J64)</f>
        <v>250000</v>
      </c>
      <c r="K65" s="51">
        <f>SUM(K61:K64)</f>
        <v>250000</v>
      </c>
      <c r="L65" s="51">
        <f>SUM(L61:L64)</f>
        <v>250000</v>
      </c>
      <c r="M65" s="51">
        <f>SUM(M61:M64)</f>
        <v>230000</v>
      </c>
      <c r="N65" s="51">
        <f>SUM(N61:N64)</f>
        <v>230000</v>
      </c>
      <c r="O65" s="51">
        <f>SUM(O61:O64)</f>
        <v>230000</v>
      </c>
      <c r="P65" s="51">
        <f>SUM(P61:P64)</f>
        <v>230000</v>
      </c>
      <c r="Q65" s="51">
        <f>SUM(Q61:Q64)</f>
        <v>230000</v>
      </c>
      <c r="R65" s="51">
        <f>SUM(R61:R64)</f>
        <v>230000</v>
      </c>
      <c r="S65" s="51">
        <f>SUM(S61:S64)</f>
        <v>280000</v>
      </c>
      <c r="T65" s="51">
        <f>SUM(T61:T64)</f>
        <v>280000</v>
      </c>
      <c r="U65" s="51">
        <f>SUM(U61:U64)</f>
        <v>280000</v>
      </c>
      <c r="V65" s="51">
        <f>SUM(V61:V64)</f>
        <v>280000</v>
      </c>
      <c r="W65" s="51">
        <f>SUM(W61:W64)</f>
        <v>280000</v>
      </c>
      <c r="X65" s="51">
        <f>SUM(X61:X64)</f>
        <v>280000</v>
      </c>
      <c r="Y65" s="51">
        <f>SUM(Y61:Y64)</f>
        <v>280000</v>
      </c>
      <c r="Z65" s="51">
        <f>SUM(Z61:Z64)</f>
        <v>280000</v>
      </c>
      <c r="AA65" s="51">
        <f>SUM(AA61:AA64)</f>
        <v>280000</v>
      </c>
      <c r="AB65" s="51">
        <f>SUM(AB61:AB64)</f>
        <v>280000</v>
      </c>
      <c r="AC65" s="51">
        <f>SUM(AC61:AC64)</f>
        <v>280000</v>
      </c>
      <c r="AD65" s="51">
        <f>SUM(AD61:AD64)</f>
        <v>280000</v>
      </c>
      <c r="AE65" s="51">
        <f>SUM(AE61:AE64)</f>
        <v>330000</v>
      </c>
      <c r="AF65" s="51">
        <f>SUM(AF61:AF64)</f>
        <v>330000</v>
      </c>
      <c r="AG65" s="51">
        <f>SUM(AG61:AG64)</f>
        <v>330000</v>
      </c>
      <c r="AH65" s="51">
        <f>SUM(AH61:AH64)</f>
        <v>330000</v>
      </c>
      <c r="AI65" s="51">
        <f>SUM(AI61:AI64)</f>
        <v>330000</v>
      </c>
      <c r="AJ65" s="51">
        <f>SUM(AJ61:AJ64)</f>
        <v>330000</v>
      </c>
      <c r="AK65" s="51">
        <f>SUM(AK61:AK64)</f>
        <v>330000</v>
      </c>
      <c r="AL65" s="51">
        <f>SUM(AL61:AL64)</f>
        <v>330000</v>
      </c>
      <c r="AM65" s="51">
        <f>SUM(AM61:AM64)</f>
        <v>330000</v>
      </c>
      <c r="AN65" s="51">
        <f>SUM(AN61:AN64)</f>
        <v>330000</v>
      </c>
      <c r="AO65" s="51">
        <f>SUM(AO61:AO64)</f>
        <v>330000</v>
      </c>
      <c r="AP65" s="51">
        <f>SUM(AP61:AP64)</f>
        <v>330000</v>
      </c>
    </row>
    <row r="66">
      <c r="A66" s="11" t="inlineStr">
        <is>
          <t>Desk seats staffed (0 = stage 1, on-call desk)</t>
        </is>
      </c>
      <c r="B66" s="14" t="inlineStr">
        <is>
          <t>seats</t>
        </is>
      </c>
      <c r="C66" s="56">
        <f>R66</f>
        <v>1</v>
      </c>
      <c r="D66" s="56">
        <f>AD66</f>
        <v>2</v>
      </c>
      <c r="E66" s="56">
        <f>AP66</f>
        <v>3</v>
      </c>
      <c r="G66" s="12">
        <f>IF(G27&lt;Assumptions!$D$69,0,1+INT((G27-Assumptions!$D$69)/Assumptions!$D$71))</f>
        <v>0</v>
      </c>
      <c r="H66" s="12">
        <f>IF(H27&lt;Assumptions!$D$69,0,1+INT((H27-Assumptions!$D$69)/Assumptions!$D$71))</f>
        <v>0</v>
      </c>
      <c r="I66" s="12">
        <f>IF(I27&lt;Assumptions!$D$69,0,1+INT((I27-Assumptions!$D$69)/Assumptions!$D$71))</f>
        <v>0</v>
      </c>
      <c r="J66" s="12">
        <f>IF(J27&lt;Assumptions!$D$69,0,1+INT((J27-Assumptions!$D$69)/Assumptions!$D$71))</f>
        <v>1</v>
      </c>
      <c r="K66" s="12">
        <f>IF(K27&lt;Assumptions!$D$69,0,1+INT((K27-Assumptions!$D$69)/Assumptions!$D$71))</f>
        <v>1</v>
      </c>
      <c r="L66" s="12">
        <f>IF(L27&lt;Assumptions!$D$69,0,1+INT((L27-Assumptions!$D$69)/Assumptions!$D$71))</f>
        <v>1</v>
      </c>
      <c r="M66" s="12">
        <f>IF(M27&lt;Assumptions!$D$69,0,1+INT((M27-Assumptions!$D$69)/Assumptions!$D$71))</f>
        <v>1</v>
      </c>
      <c r="N66" s="12">
        <f>IF(N27&lt;Assumptions!$D$69,0,1+INT((N27-Assumptions!$D$69)/Assumptions!$D$71))</f>
        <v>1</v>
      </c>
      <c r="O66" s="12">
        <f>IF(O27&lt;Assumptions!$D$69,0,1+INT((O27-Assumptions!$D$69)/Assumptions!$D$71))</f>
        <v>1</v>
      </c>
      <c r="P66" s="12">
        <f>IF(P27&lt;Assumptions!$D$69,0,1+INT((P27-Assumptions!$D$69)/Assumptions!$D$71))</f>
        <v>1</v>
      </c>
      <c r="Q66" s="12">
        <f>IF(Q27&lt;Assumptions!$D$69,0,1+INT((Q27-Assumptions!$D$69)/Assumptions!$D$71))</f>
        <v>1</v>
      </c>
      <c r="R66" s="12">
        <f>IF(R27&lt;Assumptions!$D$69,0,1+INT((R27-Assumptions!$D$69)/Assumptions!$D$71))</f>
        <v>1</v>
      </c>
      <c r="S66" s="12">
        <f>IF(S27&lt;Assumptions!$D$69,0,1+INT((S27-Assumptions!$D$69)/Assumptions!$D$71))</f>
        <v>1</v>
      </c>
      <c r="T66" s="12">
        <f>IF(T27&lt;Assumptions!$D$69,0,1+INT((T27-Assumptions!$D$69)/Assumptions!$D$71))</f>
        <v>1</v>
      </c>
      <c r="U66" s="12">
        <f>IF(U27&lt;Assumptions!$D$69,0,1+INT((U27-Assumptions!$D$69)/Assumptions!$D$71))</f>
        <v>2</v>
      </c>
      <c r="V66" s="12">
        <f>IF(V27&lt;Assumptions!$D$69,0,1+INT((V27-Assumptions!$D$69)/Assumptions!$D$71))</f>
        <v>2</v>
      </c>
      <c r="W66" s="12">
        <f>IF(W27&lt;Assumptions!$D$69,0,1+INT((W27-Assumptions!$D$69)/Assumptions!$D$71))</f>
        <v>2</v>
      </c>
      <c r="X66" s="12">
        <f>IF(X27&lt;Assumptions!$D$69,0,1+INT((X27-Assumptions!$D$69)/Assumptions!$D$71))</f>
        <v>2</v>
      </c>
      <c r="Y66" s="12">
        <f>IF(Y27&lt;Assumptions!$D$69,0,1+INT((Y27-Assumptions!$D$69)/Assumptions!$D$71))</f>
        <v>2</v>
      </c>
      <c r="Z66" s="12">
        <f>IF(Z27&lt;Assumptions!$D$69,0,1+INT((Z27-Assumptions!$D$69)/Assumptions!$D$71))</f>
        <v>2</v>
      </c>
      <c r="AA66" s="12">
        <f>IF(AA27&lt;Assumptions!$D$69,0,1+INT((AA27-Assumptions!$D$69)/Assumptions!$D$71))</f>
        <v>2</v>
      </c>
      <c r="AB66" s="12">
        <f>IF(AB27&lt;Assumptions!$D$69,0,1+INT((AB27-Assumptions!$D$69)/Assumptions!$D$71))</f>
        <v>2</v>
      </c>
      <c r="AC66" s="12">
        <f>IF(AC27&lt;Assumptions!$D$69,0,1+INT((AC27-Assumptions!$D$69)/Assumptions!$D$71))</f>
        <v>2</v>
      </c>
      <c r="AD66" s="12">
        <f>IF(AD27&lt;Assumptions!$D$69,0,1+INT((AD27-Assumptions!$D$69)/Assumptions!$D$71))</f>
        <v>2</v>
      </c>
      <c r="AE66" s="12">
        <f>IF(AE27&lt;Assumptions!$D$69,0,1+INT((AE27-Assumptions!$D$69)/Assumptions!$D$71))</f>
        <v>2</v>
      </c>
      <c r="AF66" s="12">
        <f>IF(AF27&lt;Assumptions!$D$69,0,1+INT((AF27-Assumptions!$D$69)/Assumptions!$D$71))</f>
        <v>3</v>
      </c>
      <c r="AG66" s="12">
        <f>IF(AG27&lt;Assumptions!$D$69,0,1+INT((AG27-Assumptions!$D$69)/Assumptions!$D$71))</f>
        <v>3</v>
      </c>
      <c r="AH66" s="12">
        <f>IF(AH27&lt;Assumptions!$D$69,0,1+INT((AH27-Assumptions!$D$69)/Assumptions!$D$71))</f>
        <v>3</v>
      </c>
      <c r="AI66" s="12">
        <f>IF(AI27&lt;Assumptions!$D$69,0,1+INT((AI27-Assumptions!$D$69)/Assumptions!$D$71))</f>
        <v>3</v>
      </c>
      <c r="AJ66" s="12">
        <f>IF(AJ27&lt;Assumptions!$D$69,0,1+INT((AJ27-Assumptions!$D$69)/Assumptions!$D$71))</f>
        <v>3</v>
      </c>
      <c r="AK66" s="12">
        <f>IF(AK27&lt;Assumptions!$D$69,0,1+INT((AK27-Assumptions!$D$69)/Assumptions!$D$71))</f>
        <v>3</v>
      </c>
      <c r="AL66" s="12">
        <f>IF(AL27&lt;Assumptions!$D$69,0,1+INT((AL27-Assumptions!$D$69)/Assumptions!$D$71))</f>
        <v>3</v>
      </c>
      <c r="AM66" s="12">
        <f>IF(AM27&lt;Assumptions!$D$69,0,1+INT((AM27-Assumptions!$D$69)/Assumptions!$D$71))</f>
        <v>3</v>
      </c>
      <c r="AN66" s="12">
        <f>IF(AN27&lt;Assumptions!$D$69,0,1+INT((AN27-Assumptions!$D$69)/Assumptions!$D$71))</f>
        <v>3</v>
      </c>
      <c r="AO66" s="12">
        <f>IF(AO27&lt;Assumptions!$D$69,0,1+INT((AO27-Assumptions!$D$69)/Assumptions!$D$71))</f>
        <v>3</v>
      </c>
      <c r="AP66" s="12">
        <f>IF(AP27&lt;Assumptions!$D$69,0,1+INT((AP27-Assumptions!$D$69)/Assumptions!$D$71))</f>
        <v>3</v>
      </c>
    </row>
    <row r="67">
      <c r="A67" s="38" t="inlineStr">
        <is>
          <t>Operations: 24/7 desk</t>
        </is>
      </c>
      <c r="B67" s="58" t="inlineStr">
        <is>
          <t>AED</t>
        </is>
      </c>
      <c r="C67" s="59">
        <f>SUM(G67:R67)</f>
        <v>315000</v>
      </c>
      <c r="D67" s="59">
        <f>SUM(S67:AD67)</f>
        <v>660000</v>
      </c>
      <c r="E67" s="59">
        <f>SUM(AE67:AP67)</f>
        <v>1050000</v>
      </c>
      <c r="F67" s="40" t="n"/>
      <c r="G67" s="51">
        <f>IF(G66=0,Assumptions!$D$68,G66*Assumptions!$D$70)</f>
        <v>15000</v>
      </c>
      <c r="H67" s="51">
        <f>IF(H66=0,Assumptions!$D$68,H66*Assumptions!$D$70)</f>
        <v>15000</v>
      </c>
      <c r="I67" s="51">
        <f>IF(I66=0,Assumptions!$D$68,I66*Assumptions!$D$70)</f>
        <v>15000</v>
      </c>
      <c r="J67" s="51">
        <f>IF(J66=0,Assumptions!$D$68,J66*Assumptions!$D$70)</f>
        <v>30000</v>
      </c>
      <c r="K67" s="51">
        <f>IF(K66=0,Assumptions!$D$68,K66*Assumptions!$D$70)</f>
        <v>30000</v>
      </c>
      <c r="L67" s="51">
        <f>IF(L66=0,Assumptions!$D$68,L66*Assumptions!$D$70)</f>
        <v>30000</v>
      </c>
      <c r="M67" s="51">
        <f>IF(M66=0,Assumptions!$D$68,M66*Assumptions!$D$70)</f>
        <v>30000</v>
      </c>
      <c r="N67" s="51">
        <f>IF(N66=0,Assumptions!$D$68,N66*Assumptions!$D$70)</f>
        <v>30000</v>
      </c>
      <c r="O67" s="51">
        <f>IF(O66=0,Assumptions!$D$68,O66*Assumptions!$D$70)</f>
        <v>30000</v>
      </c>
      <c r="P67" s="51">
        <f>IF(P66=0,Assumptions!$D$68,P66*Assumptions!$D$70)</f>
        <v>30000</v>
      </c>
      <c r="Q67" s="51">
        <f>IF(Q66=0,Assumptions!$D$68,Q66*Assumptions!$D$70)</f>
        <v>30000</v>
      </c>
      <c r="R67" s="51">
        <f>IF(R66=0,Assumptions!$D$68,R66*Assumptions!$D$70)</f>
        <v>30000</v>
      </c>
      <c r="S67" s="51">
        <f>IF(S66=0,Assumptions!$D$68,S66*Assumptions!$D$70)</f>
        <v>30000</v>
      </c>
      <c r="T67" s="51">
        <f>IF(T66=0,Assumptions!$D$68,T66*Assumptions!$D$70)</f>
        <v>30000</v>
      </c>
      <c r="U67" s="51">
        <f>IF(U66=0,Assumptions!$D$68,U66*Assumptions!$D$70)</f>
        <v>60000</v>
      </c>
      <c r="V67" s="51">
        <f>IF(V66=0,Assumptions!$D$68,V66*Assumptions!$D$70)</f>
        <v>60000</v>
      </c>
      <c r="W67" s="51">
        <f>IF(W66=0,Assumptions!$D$68,W66*Assumptions!$D$70)</f>
        <v>60000</v>
      </c>
      <c r="X67" s="51">
        <f>IF(X66=0,Assumptions!$D$68,X66*Assumptions!$D$70)</f>
        <v>60000</v>
      </c>
      <c r="Y67" s="51">
        <f>IF(Y66=0,Assumptions!$D$68,Y66*Assumptions!$D$70)</f>
        <v>60000</v>
      </c>
      <c r="Z67" s="51">
        <f>IF(Z66=0,Assumptions!$D$68,Z66*Assumptions!$D$70)</f>
        <v>60000</v>
      </c>
      <c r="AA67" s="51">
        <f>IF(AA66=0,Assumptions!$D$68,AA66*Assumptions!$D$70)</f>
        <v>60000</v>
      </c>
      <c r="AB67" s="51">
        <f>IF(AB66=0,Assumptions!$D$68,AB66*Assumptions!$D$70)</f>
        <v>60000</v>
      </c>
      <c r="AC67" s="51">
        <f>IF(AC66=0,Assumptions!$D$68,AC66*Assumptions!$D$70)</f>
        <v>60000</v>
      </c>
      <c r="AD67" s="51">
        <f>IF(AD66=0,Assumptions!$D$68,AD66*Assumptions!$D$70)</f>
        <v>60000</v>
      </c>
      <c r="AE67" s="51">
        <f>IF(AE66=0,Assumptions!$D$68,AE66*Assumptions!$D$70)</f>
        <v>60000</v>
      </c>
      <c r="AF67" s="51">
        <f>IF(AF66=0,Assumptions!$D$68,AF66*Assumptions!$D$70)</f>
        <v>90000</v>
      </c>
      <c r="AG67" s="51">
        <f>IF(AG66=0,Assumptions!$D$68,AG66*Assumptions!$D$70)</f>
        <v>90000</v>
      </c>
      <c r="AH67" s="51">
        <f>IF(AH66=0,Assumptions!$D$68,AH66*Assumptions!$D$70)</f>
        <v>90000</v>
      </c>
      <c r="AI67" s="51">
        <f>IF(AI66=0,Assumptions!$D$68,AI66*Assumptions!$D$70)</f>
        <v>90000</v>
      </c>
      <c r="AJ67" s="51">
        <f>IF(AJ66=0,Assumptions!$D$68,AJ66*Assumptions!$D$70)</f>
        <v>90000</v>
      </c>
      <c r="AK67" s="51">
        <f>IF(AK66=0,Assumptions!$D$68,AK66*Assumptions!$D$70)</f>
        <v>90000</v>
      </c>
      <c r="AL67" s="51">
        <f>IF(AL66=0,Assumptions!$D$68,AL66*Assumptions!$D$70)</f>
        <v>90000</v>
      </c>
      <c r="AM67" s="51">
        <f>IF(AM66=0,Assumptions!$D$68,AM66*Assumptions!$D$70)</f>
        <v>90000</v>
      </c>
      <c r="AN67" s="51">
        <f>IF(AN66=0,Assumptions!$D$68,AN66*Assumptions!$D$70)</f>
        <v>90000</v>
      </c>
      <c r="AO67" s="51">
        <f>IF(AO66=0,Assumptions!$D$68,AO66*Assumptions!$D$70)</f>
        <v>90000</v>
      </c>
      <c r="AP67" s="51">
        <f>IF(AP66=0,Assumptions!$D$68,AP66*Assumptions!$D$70)</f>
        <v>90000</v>
      </c>
    </row>
    <row r="68">
      <c r="A68" s="11" t="inlineStr">
        <is>
          <t>Delivery team</t>
        </is>
      </c>
      <c r="B68" s="14" t="inlineStr">
        <is>
          <t>AED</t>
        </is>
      </c>
      <c r="C68" s="56">
        <f>SUM(G68:R68)</f>
        <v>1200000</v>
      </c>
      <c r="D68" s="56">
        <f>SUM(S68:AD68)</f>
        <v>1200000</v>
      </c>
      <c r="E68" s="56">
        <f>SUM(AE68:AP68)</f>
        <v>1200000</v>
      </c>
      <c r="G68" s="12">
        <f>Assumptions!$D$63</f>
        <v>100000</v>
      </c>
      <c r="H68" s="12">
        <f>Assumptions!$D$63</f>
        <v>100000</v>
      </c>
      <c r="I68" s="12">
        <f>Assumptions!$D$63</f>
        <v>100000</v>
      </c>
      <c r="J68" s="12">
        <f>Assumptions!$D$63</f>
        <v>100000</v>
      </c>
      <c r="K68" s="12">
        <f>Assumptions!$D$63</f>
        <v>100000</v>
      </c>
      <c r="L68" s="12">
        <f>Assumptions!$D$63</f>
        <v>100000</v>
      </c>
      <c r="M68" s="12">
        <f>Assumptions!$D$63</f>
        <v>100000</v>
      </c>
      <c r="N68" s="12">
        <f>Assumptions!$D$63</f>
        <v>100000</v>
      </c>
      <c r="O68" s="12">
        <f>Assumptions!$D$63</f>
        <v>100000</v>
      </c>
      <c r="P68" s="12">
        <f>Assumptions!$D$63</f>
        <v>100000</v>
      </c>
      <c r="Q68" s="12">
        <f>Assumptions!$D$63</f>
        <v>100000</v>
      </c>
      <c r="R68" s="12">
        <f>Assumptions!$D$63</f>
        <v>100000</v>
      </c>
      <c r="S68" s="12">
        <f>Assumptions!$D$63</f>
        <v>100000</v>
      </c>
      <c r="T68" s="12">
        <f>Assumptions!$D$63</f>
        <v>100000</v>
      </c>
      <c r="U68" s="12">
        <f>Assumptions!$D$63</f>
        <v>100000</v>
      </c>
      <c r="V68" s="12">
        <f>Assumptions!$D$63</f>
        <v>100000</v>
      </c>
      <c r="W68" s="12">
        <f>Assumptions!$D$63</f>
        <v>100000</v>
      </c>
      <c r="X68" s="12">
        <f>Assumptions!$D$63</f>
        <v>100000</v>
      </c>
      <c r="Y68" s="12">
        <f>Assumptions!$D$63</f>
        <v>100000</v>
      </c>
      <c r="Z68" s="12">
        <f>Assumptions!$D$63</f>
        <v>100000</v>
      </c>
      <c r="AA68" s="12">
        <f>Assumptions!$D$63</f>
        <v>100000</v>
      </c>
      <c r="AB68" s="12">
        <f>Assumptions!$D$63</f>
        <v>100000</v>
      </c>
      <c r="AC68" s="12">
        <f>Assumptions!$D$63</f>
        <v>100000</v>
      </c>
      <c r="AD68" s="12">
        <f>Assumptions!$D$63</f>
        <v>100000</v>
      </c>
      <c r="AE68" s="12">
        <f>Assumptions!$D$63</f>
        <v>100000</v>
      </c>
      <c r="AF68" s="12">
        <f>Assumptions!$D$63</f>
        <v>100000</v>
      </c>
      <c r="AG68" s="12">
        <f>Assumptions!$D$63</f>
        <v>100000</v>
      </c>
      <c r="AH68" s="12">
        <f>Assumptions!$D$63</f>
        <v>100000</v>
      </c>
      <c r="AI68" s="12">
        <f>Assumptions!$D$63</f>
        <v>100000</v>
      </c>
      <c r="AJ68" s="12">
        <f>Assumptions!$D$63</f>
        <v>100000</v>
      </c>
      <c r="AK68" s="12">
        <f>Assumptions!$D$63</f>
        <v>100000</v>
      </c>
      <c r="AL68" s="12">
        <f>Assumptions!$D$63</f>
        <v>100000</v>
      </c>
      <c r="AM68" s="12">
        <f>Assumptions!$D$63</f>
        <v>100000</v>
      </c>
      <c r="AN68" s="12">
        <f>Assumptions!$D$63</f>
        <v>100000</v>
      </c>
      <c r="AO68" s="12">
        <f>Assumptions!$D$63</f>
        <v>100000</v>
      </c>
      <c r="AP68" s="12">
        <f>Assumptions!$D$63</f>
        <v>100000</v>
      </c>
    </row>
    <row r="69">
      <c r="A69" s="11" t="inlineStr">
        <is>
          <t>Servers, cloud, monitoring and licences</t>
        </is>
      </c>
      <c r="B69" s="14" t="inlineStr">
        <is>
          <t>AED</t>
        </is>
      </c>
      <c r="C69" s="56">
        <f>SUM(G69:R69)</f>
        <v>300000</v>
      </c>
      <c r="D69" s="56">
        <f>SUM(S69:AD69)</f>
        <v>300000</v>
      </c>
      <c r="E69" s="56">
        <f>SUM(AE69:AP69)</f>
        <v>300000</v>
      </c>
      <c r="G69" s="12">
        <f>Assumptions!$D$64</f>
        <v>25000</v>
      </c>
      <c r="H69" s="12">
        <f>Assumptions!$D$64</f>
        <v>25000</v>
      </c>
      <c r="I69" s="12">
        <f>Assumptions!$D$64</f>
        <v>25000</v>
      </c>
      <c r="J69" s="12">
        <f>Assumptions!$D$64</f>
        <v>25000</v>
      </c>
      <c r="K69" s="12">
        <f>Assumptions!$D$64</f>
        <v>25000</v>
      </c>
      <c r="L69" s="12">
        <f>Assumptions!$D$64</f>
        <v>25000</v>
      </c>
      <c r="M69" s="12">
        <f>Assumptions!$D$64</f>
        <v>25000</v>
      </c>
      <c r="N69" s="12">
        <f>Assumptions!$D$64</f>
        <v>25000</v>
      </c>
      <c r="O69" s="12">
        <f>Assumptions!$D$64</f>
        <v>25000</v>
      </c>
      <c r="P69" s="12">
        <f>Assumptions!$D$64</f>
        <v>25000</v>
      </c>
      <c r="Q69" s="12">
        <f>Assumptions!$D$64</f>
        <v>25000</v>
      </c>
      <c r="R69" s="12">
        <f>Assumptions!$D$64</f>
        <v>25000</v>
      </c>
      <c r="S69" s="12">
        <f>Assumptions!$D$64</f>
        <v>25000</v>
      </c>
      <c r="T69" s="12">
        <f>Assumptions!$D$64</f>
        <v>25000</v>
      </c>
      <c r="U69" s="12">
        <f>Assumptions!$D$64</f>
        <v>25000</v>
      </c>
      <c r="V69" s="12">
        <f>Assumptions!$D$64</f>
        <v>25000</v>
      </c>
      <c r="W69" s="12">
        <f>Assumptions!$D$64</f>
        <v>25000</v>
      </c>
      <c r="X69" s="12">
        <f>Assumptions!$D$64</f>
        <v>25000</v>
      </c>
      <c r="Y69" s="12">
        <f>Assumptions!$D$64</f>
        <v>25000</v>
      </c>
      <c r="Z69" s="12">
        <f>Assumptions!$D$64</f>
        <v>25000</v>
      </c>
      <c r="AA69" s="12">
        <f>Assumptions!$D$64</f>
        <v>25000</v>
      </c>
      <c r="AB69" s="12">
        <f>Assumptions!$D$64</f>
        <v>25000</v>
      </c>
      <c r="AC69" s="12">
        <f>Assumptions!$D$64</f>
        <v>25000</v>
      </c>
      <c r="AD69" s="12">
        <f>Assumptions!$D$64</f>
        <v>25000</v>
      </c>
      <c r="AE69" s="12">
        <f>Assumptions!$D$64</f>
        <v>25000</v>
      </c>
      <c r="AF69" s="12">
        <f>Assumptions!$D$64</f>
        <v>25000</v>
      </c>
      <c r="AG69" s="12">
        <f>Assumptions!$D$64</f>
        <v>25000</v>
      </c>
      <c r="AH69" s="12">
        <f>Assumptions!$D$64</f>
        <v>25000</v>
      </c>
      <c r="AI69" s="12">
        <f>Assumptions!$D$64</f>
        <v>25000</v>
      </c>
      <c r="AJ69" s="12">
        <f>Assumptions!$D$64</f>
        <v>25000</v>
      </c>
      <c r="AK69" s="12">
        <f>Assumptions!$D$64</f>
        <v>25000</v>
      </c>
      <c r="AL69" s="12">
        <f>Assumptions!$D$64</f>
        <v>25000</v>
      </c>
      <c r="AM69" s="12">
        <f>Assumptions!$D$64</f>
        <v>25000</v>
      </c>
      <c r="AN69" s="12">
        <f>Assumptions!$D$64</f>
        <v>25000</v>
      </c>
      <c r="AO69" s="12">
        <f>Assumptions!$D$64</f>
        <v>25000</v>
      </c>
      <c r="AP69" s="12">
        <f>Assumptions!$D$64</f>
        <v>25000</v>
      </c>
    </row>
    <row r="70">
      <c r="A70" s="11" t="inlineStr">
        <is>
          <t>Equipment</t>
        </is>
      </c>
      <c r="B70" s="14" t="inlineStr">
        <is>
          <t>AED</t>
        </is>
      </c>
      <c r="C70" s="56">
        <f>SUM(G70:R70)</f>
        <v>100000</v>
      </c>
      <c r="D70" s="56">
        <f>SUM(S70:AD70)</f>
        <v>0</v>
      </c>
      <c r="E70" s="56">
        <f>SUM(AE70:AP70)</f>
        <v>0</v>
      </c>
      <c r="G70" s="12">
        <f>IF(G5=1,Assumptions!$D$65,0)</f>
        <v>100000</v>
      </c>
      <c r="H70" s="12">
        <f>IF(H5=1,Assumptions!$D$65,0)</f>
        <v>0</v>
      </c>
      <c r="I70" s="12">
        <f>IF(I5=1,Assumptions!$D$65,0)</f>
        <v>0</v>
      </c>
      <c r="J70" s="12">
        <f>IF(J5=1,Assumptions!$D$65,0)</f>
        <v>0</v>
      </c>
      <c r="K70" s="12">
        <f>IF(K5=1,Assumptions!$D$65,0)</f>
        <v>0</v>
      </c>
      <c r="L70" s="12">
        <f>IF(L5=1,Assumptions!$D$65,0)</f>
        <v>0</v>
      </c>
      <c r="M70" s="12">
        <f>IF(M5=1,Assumptions!$D$65,0)</f>
        <v>0</v>
      </c>
      <c r="N70" s="12">
        <f>IF(N5=1,Assumptions!$D$65,0)</f>
        <v>0</v>
      </c>
      <c r="O70" s="12">
        <f>IF(O5=1,Assumptions!$D$65,0)</f>
        <v>0</v>
      </c>
      <c r="P70" s="12">
        <f>IF(P5=1,Assumptions!$D$65,0)</f>
        <v>0</v>
      </c>
      <c r="Q70" s="12">
        <f>IF(Q5=1,Assumptions!$D$65,0)</f>
        <v>0</v>
      </c>
      <c r="R70" s="12">
        <f>IF(R5=1,Assumptions!$D$65,0)</f>
        <v>0</v>
      </c>
      <c r="S70" s="12">
        <f>IF(S5=1,Assumptions!$D$65,0)</f>
        <v>0</v>
      </c>
      <c r="T70" s="12">
        <f>IF(T5=1,Assumptions!$D$65,0)</f>
        <v>0</v>
      </c>
      <c r="U70" s="12">
        <f>IF(U5=1,Assumptions!$D$65,0)</f>
        <v>0</v>
      </c>
      <c r="V70" s="12">
        <f>IF(V5=1,Assumptions!$D$65,0)</f>
        <v>0</v>
      </c>
      <c r="W70" s="12">
        <f>IF(W5=1,Assumptions!$D$65,0)</f>
        <v>0</v>
      </c>
      <c r="X70" s="12">
        <f>IF(X5=1,Assumptions!$D$65,0)</f>
        <v>0</v>
      </c>
      <c r="Y70" s="12">
        <f>IF(Y5=1,Assumptions!$D$65,0)</f>
        <v>0</v>
      </c>
      <c r="Z70" s="12">
        <f>IF(Z5=1,Assumptions!$D$65,0)</f>
        <v>0</v>
      </c>
      <c r="AA70" s="12">
        <f>IF(AA5=1,Assumptions!$D$65,0)</f>
        <v>0</v>
      </c>
      <c r="AB70" s="12">
        <f>IF(AB5=1,Assumptions!$D$65,0)</f>
        <v>0</v>
      </c>
      <c r="AC70" s="12">
        <f>IF(AC5=1,Assumptions!$D$65,0)</f>
        <v>0</v>
      </c>
      <c r="AD70" s="12">
        <f>IF(AD5=1,Assumptions!$D$65,0)</f>
        <v>0</v>
      </c>
      <c r="AE70" s="12">
        <f>IF(AE5=1,Assumptions!$D$65,0)</f>
        <v>0</v>
      </c>
      <c r="AF70" s="12">
        <f>IF(AF5=1,Assumptions!$D$65,0)</f>
        <v>0</v>
      </c>
      <c r="AG70" s="12">
        <f>IF(AG5=1,Assumptions!$D$65,0)</f>
        <v>0</v>
      </c>
      <c r="AH70" s="12">
        <f>IF(AH5=1,Assumptions!$D$65,0)</f>
        <v>0</v>
      </c>
      <c r="AI70" s="12">
        <f>IF(AI5=1,Assumptions!$D$65,0)</f>
        <v>0</v>
      </c>
      <c r="AJ70" s="12">
        <f>IF(AJ5=1,Assumptions!$D$65,0)</f>
        <v>0</v>
      </c>
      <c r="AK70" s="12">
        <f>IF(AK5=1,Assumptions!$D$65,0)</f>
        <v>0</v>
      </c>
      <c r="AL70" s="12">
        <f>IF(AL5=1,Assumptions!$D$65,0)</f>
        <v>0</v>
      </c>
      <c r="AM70" s="12">
        <f>IF(AM5=1,Assumptions!$D$65,0)</f>
        <v>0</v>
      </c>
      <c r="AN70" s="12">
        <f>IF(AN5=1,Assumptions!$D$65,0)</f>
        <v>0</v>
      </c>
      <c r="AO70" s="12">
        <f>IF(AO5=1,Assumptions!$D$65,0)</f>
        <v>0</v>
      </c>
      <c r="AP70" s="12">
        <f>IF(AP5=1,Assumptions!$D$65,0)</f>
        <v>0</v>
      </c>
    </row>
    <row r="71">
      <c r="A71" s="38" t="inlineStr">
        <is>
          <t>Technology</t>
        </is>
      </c>
      <c r="B71" s="58" t="inlineStr">
        <is>
          <t>AED</t>
        </is>
      </c>
      <c r="C71" s="59">
        <f>SUM(G71:R71)</f>
        <v>1600000</v>
      </c>
      <c r="D71" s="59">
        <f>SUM(S71:AD71)</f>
        <v>1500000</v>
      </c>
      <c r="E71" s="59">
        <f>SUM(AE71:AP71)</f>
        <v>1500000</v>
      </c>
      <c r="F71" s="40" t="n"/>
      <c r="G71" s="51">
        <f>SUM(G68:G70)</f>
        <v>225000</v>
      </c>
      <c r="H71" s="51">
        <f>SUM(H68:H70)</f>
        <v>125000</v>
      </c>
      <c r="I71" s="51">
        <f>SUM(I68:I70)</f>
        <v>125000</v>
      </c>
      <c r="J71" s="51">
        <f>SUM(J68:J70)</f>
        <v>125000</v>
      </c>
      <c r="K71" s="51">
        <f>SUM(K68:K70)</f>
        <v>125000</v>
      </c>
      <c r="L71" s="51">
        <f>SUM(L68:L70)</f>
        <v>125000</v>
      </c>
      <c r="M71" s="51">
        <f>SUM(M68:M70)</f>
        <v>125000</v>
      </c>
      <c r="N71" s="51">
        <f>SUM(N68:N70)</f>
        <v>125000</v>
      </c>
      <c r="O71" s="51">
        <f>SUM(O68:O70)</f>
        <v>125000</v>
      </c>
      <c r="P71" s="51">
        <f>SUM(P68:P70)</f>
        <v>125000</v>
      </c>
      <c r="Q71" s="51">
        <f>SUM(Q68:Q70)</f>
        <v>125000</v>
      </c>
      <c r="R71" s="51">
        <f>SUM(R68:R70)</f>
        <v>125000</v>
      </c>
      <c r="S71" s="51">
        <f>SUM(S68:S70)</f>
        <v>125000</v>
      </c>
      <c r="T71" s="51">
        <f>SUM(T68:T70)</f>
        <v>125000</v>
      </c>
      <c r="U71" s="51">
        <f>SUM(U68:U70)</f>
        <v>125000</v>
      </c>
      <c r="V71" s="51">
        <f>SUM(V68:V70)</f>
        <v>125000</v>
      </c>
      <c r="W71" s="51">
        <f>SUM(W68:W70)</f>
        <v>125000</v>
      </c>
      <c r="X71" s="51">
        <f>SUM(X68:X70)</f>
        <v>125000</v>
      </c>
      <c r="Y71" s="51">
        <f>SUM(Y68:Y70)</f>
        <v>125000</v>
      </c>
      <c r="Z71" s="51">
        <f>SUM(Z68:Z70)</f>
        <v>125000</v>
      </c>
      <c r="AA71" s="51">
        <f>SUM(AA68:AA70)</f>
        <v>125000</v>
      </c>
      <c r="AB71" s="51">
        <f>SUM(AB68:AB70)</f>
        <v>125000</v>
      </c>
      <c r="AC71" s="51">
        <f>SUM(AC68:AC70)</f>
        <v>125000</v>
      </c>
      <c r="AD71" s="51">
        <f>SUM(AD68:AD70)</f>
        <v>125000</v>
      </c>
      <c r="AE71" s="51">
        <f>SUM(AE68:AE70)</f>
        <v>125000</v>
      </c>
      <c r="AF71" s="51">
        <f>SUM(AF68:AF70)</f>
        <v>125000</v>
      </c>
      <c r="AG71" s="51">
        <f>SUM(AG68:AG70)</f>
        <v>125000</v>
      </c>
      <c r="AH71" s="51">
        <f>SUM(AH68:AH70)</f>
        <v>125000</v>
      </c>
      <c r="AI71" s="51">
        <f>SUM(AI68:AI70)</f>
        <v>125000</v>
      </c>
      <c r="AJ71" s="51">
        <f>SUM(AJ68:AJ70)</f>
        <v>125000</v>
      </c>
      <c r="AK71" s="51">
        <f>SUM(AK68:AK70)</f>
        <v>125000</v>
      </c>
      <c r="AL71" s="51">
        <f>SUM(AL68:AL70)</f>
        <v>125000</v>
      </c>
      <c r="AM71" s="51">
        <f>SUM(AM68:AM70)</f>
        <v>125000</v>
      </c>
      <c r="AN71" s="51">
        <f>SUM(AN68:AN70)</f>
        <v>125000</v>
      </c>
      <c r="AO71" s="51">
        <f>SUM(AO68:AO70)</f>
        <v>125000</v>
      </c>
      <c r="AP71" s="51">
        <f>SUM(AP68:AP70)</f>
        <v>125000</v>
      </c>
    </row>
    <row r="72">
      <c r="A72" s="11" t="inlineStr">
        <is>
          <t>Personnel (accounts, support, B2B sales)</t>
        </is>
      </c>
      <c r="B72" s="14" t="inlineStr">
        <is>
          <t>AED</t>
        </is>
      </c>
      <c r="C72" s="56">
        <f>SUM(G72:R72)</f>
        <v>600000</v>
      </c>
      <c r="D72" s="56">
        <f>SUM(S72:AD72)</f>
        <v>600000</v>
      </c>
      <c r="E72" s="56">
        <f>SUM(AE72:AP72)</f>
        <v>600000</v>
      </c>
      <c r="G72" s="12">
        <f>Assumptions!$D$81</f>
        <v>50000</v>
      </c>
      <c r="H72" s="12">
        <f>Assumptions!$D$81</f>
        <v>50000</v>
      </c>
      <c r="I72" s="12">
        <f>Assumptions!$D$81</f>
        <v>50000</v>
      </c>
      <c r="J72" s="12">
        <f>Assumptions!$D$81</f>
        <v>50000</v>
      </c>
      <c r="K72" s="12">
        <f>Assumptions!$D$81</f>
        <v>50000</v>
      </c>
      <c r="L72" s="12">
        <f>Assumptions!$D$81</f>
        <v>50000</v>
      </c>
      <c r="M72" s="12">
        <f>Assumptions!$D$81</f>
        <v>50000</v>
      </c>
      <c r="N72" s="12">
        <f>Assumptions!$D$81</f>
        <v>50000</v>
      </c>
      <c r="O72" s="12">
        <f>Assumptions!$D$81</f>
        <v>50000</v>
      </c>
      <c r="P72" s="12">
        <f>Assumptions!$D$81</f>
        <v>50000</v>
      </c>
      <c r="Q72" s="12">
        <f>Assumptions!$D$81</f>
        <v>50000</v>
      </c>
      <c r="R72" s="12">
        <f>Assumptions!$D$81</f>
        <v>50000</v>
      </c>
      <c r="S72" s="12">
        <f>Assumptions!$D$81</f>
        <v>50000</v>
      </c>
      <c r="T72" s="12">
        <f>Assumptions!$D$81</f>
        <v>50000</v>
      </c>
      <c r="U72" s="12">
        <f>Assumptions!$D$81</f>
        <v>50000</v>
      </c>
      <c r="V72" s="12">
        <f>Assumptions!$D$81</f>
        <v>50000</v>
      </c>
      <c r="W72" s="12">
        <f>Assumptions!$D$81</f>
        <v>50000</v>
      </c>
      <c r="X72" s="12">
        <f>Assumptions!$D$81</f>
        <v>50000</v>
      </c>
      <c r="Y72" s="12">
        <f>Assumptions!$D$81</f>
        <v>50000</v>
      </c>
      <c r="Z72" s="12">
        <f>Assumptions!$D$81</f>
        <v>50000</v>
      </c>
      <c r="AA72" s="12">
        <f>Assumptions!$D$81</f>
        <v>50000</v>
      </c>
      <c r="AB72" s="12">
        <f>Assumptions!$D$81</f>
        <v>50000</v>
      </c>
      <c r="AC72" s="12">
        <f>Assumptions!$D$81</f>
        <v>50000</v>
      </c>
      <c r="AD72" s="12">
        <f>Assumptions!$D$81</f>
        <v>50000</v>
      </c>
      <c r="AE72" s="12">
        <f>Assumptions!$D$81</f>
        <v>50000</v>
      </c>
      <c r="AF72" s="12">
        <f>Assumptions!$D$81</f>
        <v>50000</v>
      </c>
      <c r="AG72" s="12">
        <f>Assumptions!$D$81</f>
        <v>50000</v>
      </c>
      <c r="AH72" s="12">
        <f>Assumptions!$D$81</f>
        <v>50000</v>
      </c>
      <c r="AI72" s="12">
        <f>Assumptions!$D$81</f>
        <v>50000</v>
      </c>
      <c r="AJ72" s="12">
        <f>Assumptions!$D$81</f>
        <v>50000</v>
      </c>
      <c r="AK72" s="12">
        <f>Assumptions!$D$81</f>
        <v>50000</v>
      </c>
      <c r="AL72" s="12">
        <f>Assumptions!$D$81</f>
        <v>50000</v>
      </c>
      <c r="AM72" s="12">
        <f>Assumptions!$D$81</f>
        <v>50000</v>
      </c>
      <c r="AN72" s="12">
        <f>Assumptions!$D$81</f>
        <v>50000</v>
      </c>
      <c r="AO72" s="12">
        <f>Assumptions!$D$81</f>
        <v>50000</v>
      </c>
      <c r="AP72" s="12">
        <f>Assumptions!$D$81</f>
        <v>50000</v>
      </c>
    </row>
    <row r="73">
      <c r="A73" s="11" t="inlineStr">
        <is>
          <t>Office</t>
        </is>
      </c>
      <c r="B73" s="14" t="inlineStr">
        <is>
          <t>AED</t>
        </is>
      </c>
      <c r="C73" s="56">
        <f>SUM(G73:R73)</f>
        <v>500004</v>
      </c>
      <c r="D73" s="56">
        <f>SUM(S73:AD73)</f>
        <v>500004</v>
      </c>
      <c r="E73" s="56">
        <f>SUM(AE73:AP73)</f>
        <v>500004</v>
      </c>
      <c r="G73" s="12">
        <f>Assumptions!$D$82</f>
        <v>41667</v>
      </c>
      <c r="H73" s="12">
        <f>Assumptions!$D$82</f>
        <v>41667</v>
      </c>
      <c r="I73" s="12">
        <f>Assumptions!$D$82</f>
        <v>41667</v>
      </c>
      <c r="J73" s="12">
        <f>Assumptions!$D$82</f>
        <v>41667</v>
      </c>
      <c r="K73" s="12">
        <f>Assumptions!$D$82</f>
        <v>41667</v>
      </c>
      <c r="L73" s="12">
        <f>Assumptions!$D$82</f>
        <v>41667</v>
      </c>
      <c r="M73" s="12">
        <f>Assumptions!$D$82</f>
        <v>41667</v>
      </c>
      <c r="N73" s="12">
        <f>Assumptions!$D$82</f>
        <v>41667</v>
      </c>
      <c r="O73" s="12">
        <f>Assumptions!$D$82</f>
        <v>41667</v>
      </c>
      <c r="P73" s="12">
        <f>Assumptions!$D$82</f>
        <v>41667</v>
      </c>
      <c r="Q73" s="12">
        <f>Assumptions!$D$82</f>
        <v>41667</v>
      </c>
      <c r="R73" s="12">
        <f>Assumptions!$D$82</f>
        <v>41667</v>
      </c>
      <c r="S73" s="12">
        <f>Assumptions!$D$82</f>
        <v>41667</v>
      </c>
      <c r="T73" s="12">
        <f>Assumptions!$D$82</f>
        <v>41667</v>
      </c>
      <c r="U73" s="12">
        <f>Assumptions!$D$82</f>
        <v>41667</v>
      </c>
      <c r="V73" s="12">
        <f>Assumptions!$D$82</f>
        <v>41667</v>
      </c>
      <c r="W73" s="12">
        <f>Assumptions!$D$82</f>
        <v>41667</v>
      </c>
      <c r="X73" s="12">
        <f>Assumptions!$D$82</f>
        <v>41667</v>
      </c>
      <c r="Y73" s="12">
        <f>Assumptions!$D$82</f>
        <v>41667</v>
      </c>
      <c r="Z73" s="12">
        <f>Assumptions!$D$82</f>
        <v>41667</v>
      </c>
      <c r="AA73" s="12">
        <f>Assumptions!$D$82</f>
        <v>41667</v>
      </c>
      <c r="AB73" s="12">
        <f>Assumptions!$D$82</f>
        <v>41667</v>
      </c>
      <c r="AC73" s="12">
        <f>Assumptions!$D$82</f>
        <v>41667</v>
      </c>
      <c r="AD73" s="12">
        <f>Assumptions!$D$82</f>
        <v>41667</v>
      </c>
      <c r="AE73" s="12">
        <f>Assumptions!$D$82</f>
        <v>41667</v>
      </c>
      <c r="AF73" s="12">
        <f>Assumptions!$D$82</f>
        <v>41667</v>
      </c>
      <c r="AG73" s="12">
        <f>Assumptions!$D$82</f>
        <v>41667</v>
      </c>
      <c r="AH73" s="12">
        <f>Assumptions!$D$82</f>
        <v>41667</v>
      </c>
      <c r="AI73" s="12">
        <f>Assumptions!$D$82</f>
        <v>41667</v>
      </c>
      <c r="AJ73" s="12">
        <f>Assumptions!$D$82</f>
        <v>41667</v>
      </c>
      <c r="AK73" s="12">
        <f>Assumptions!$D$82</f>
        <v>41667</v>
      </c>
      <c r="AL73" s="12">
        <f>Assumptions!$D$82</f>
        <v>41667</v>
      </c>
      <c r="AM73" s="12">
        <f>Assumptions!$D$82</f>
        <v>41667</v>
      </c>
      <c r="AN73" s="12">
        <f>Assumptions!$D$82</f>
        <v>41667</v>
      </c>
      <c r="AO73" s="12">
        <f>Assumptions!$D$82</f>
        <v>41667</v>
      </c>
      <c r="AP73" s="12">
        <f>Assumptions!$D$82</f>
        <v>41667</v>
      </c>
    </row>
    <row r="74">
      <c r="A74" s="11" t="inlineStr">
        <is>
          <t>D&amp;O and PI insurance</t>
        </is>
      </c>
      <c r="B74" s="14" t="inlineStr">
        <is>
          <t>AED</t>
        </is>
      </c>
      <c r="C74" s="56">
        <f>SUM(G74:R74)</f>
        <v>99996</v>
      </c>
      <c r="D74" s="56">
        <f>SUM(S74:AD74)</f>
        <v>99996</v>
      </c>
      <c r="E74" s="56">
        <f>SUM(AE74:AP74)</f>
        <v>99996</v>
      </c>
      <c r="G74" s="12">
        <f>Assumptions!$D$83</f>
        <v>8333</v>
      </c>
      <c r="H74" s="12">
        <f>Assumptions!$D$83</f>
        <v>8333</v>
      </c>
      <c r="I74" s="12">
        <f>Assumptions!$D$83</f>
        <v>8333</v>
      </c>
      <c r="J74" s="12">
        <f>Assumptions!$D$83</f>
        <v>8333</v>
      </c>
      <c r="K74" s="12">
        <f>Assumptions!$D$83</f>
        <v>8333</v>
      </c>
      <c r="L74" s="12">
        <f>Assumptions!$D$83</f>
        <v>8333</v>
      </c>
      <c r="M74" s="12">
        <f>Assumptions!$D$83</f>
        <v>8333</v>
      </c>
      <c r="N74" s="12">
        <f>Assumptions!$D$83</f>
        <v>8333</v>
      </c>
      <c r="O74" s="12">
        <f>Assumptions!$D$83</f>
        <v>8333</v>
      </c>
      <c r="P74" s="12">
        <f>Assumptions!$D$83</f>
        <v>8333</v>
      </c>
      <c r="Q74" s="12">
        <f>Assumptions!$D$83</f>
        <v>8333</v>
      </c>
      <c r="R74" s="12">
        <f>Assumptions!$D$83</f>
        <v>8333</v>
      </c>
      <c r="S74" s="12">
        <f>Assumptions!$D$83</f>
        <v>8333</v>
      </c>
      <c r="T74" s="12">
        <f>Assumptions!$D$83</f>
        <v>8333</v>
      </c>
      <c r="U74" s="12">
        <f>Assumptions!$D$83</f>
        <v>8333</v>
      </c>
      <c r="V74" s="12">
        <f>Assumptions!$D$83</f>
        <v>8333</v>
      </c>
      <c r="W74" s="12">
        <f>Assumptions!$D$83</f>
        <v>8333</v>
      </c>
      <c r="X74" s="12">
        <f>Assumptions!$D$83</f>
        <v>8333</v>
      </c>
      <c r="Y74" s="12">
        <f>Assumptions!$D$83</f>
        <v>8333</v>
      </c>
      <c r="Z74" s="12">
        <f>Assumptions!$D$83</f>
        <v>8333</v>
      </c>
      <c r="AA74" s="12">
        <f>Assumptions!$D$83</f>
        <v>8333</v>
      </c>
      <c r="AB74" s="12">
        <f>Assumptions!$D$83</f>
        <v>8333</v>
      </c>
      <c r="AC74" s="12">
        <f>Assumptions!$D$83</f>
        <v>8333</v>
      </c>
      <c r="AD74" s="12">
        <f>Assumptions!$D$83</f>
        <v>8333</v>
      </c>
      <c r="AE74" s="12">
        <f>Assumptions!$D$83</f>
        <v>8333</v>
      </c>
      <c r="AF74" s="12">
        <f>Assumptions!$D$83</f>
        <v>8333</v>
      </c>
      <c r="AG74" s="12">
        <f>Assumptions!$D$83</f>
        <v>8333</v>
      </c>
      <c r="AH74" s="12">
        <f>Assumptions!$D$83</f>
        <v>8333</v>
      </c>
      <c r="AI74" s="12">
        <f>Assumptions!$D$83</f>
        <v>8333</v>
      </c>
      <c r="AJ74" s="12">
        <f>Assumptions!$D$83</f>
        <v>8333</v>
      </c>
      <c r="AK74" s="12">
        <f>Assumptions!$D$83</f>
        <v>8333</v>
      </c>
      <c r="AL74" s="12">
        <f>Assumptions!$D$83</f>
        <v>8333</v>
      </c>
      <c r="AM74" s="12">
        <f>Assumptions!$D$83</f>
        <v>8333</v>
      </c>
      <c r="AN74" s="12">
        <f>Assumptions!$D$83</f>
        <v>8333</v>
      </c>
      <c r="AO74" s="12">
        <f>Assumptions!$D$83</f>
        <v>8333</v>
      </c>
      <c r="AP74" s="12">
        <f>Assumptions!$D$83</f>
        <v>8333</v>
      </c>
    </row>
    <row r="75">
      <c r="A75" s="11" t="inlineStr">
        <is>
          <t>Board fees</t>
        </is>
      </c>
      <c r="B75" s="14" t="inlineStr">
        <is>
          <t>AED</t>
        </is>
      </c>
      <c r="C75" s="56">
        <f>SUM(G75:R75)</f>
        <v>480000</v>
      </c>
      <c r="D75" s="56">
        <f>SUM(S75:AD75)</f>
        <v>480000</v>
      </c>
      <c r="E75" s="56">
        <f>SUM(AE75:AP75)</f>
        <v>480000</v>
      </c>
      <c r="G75" s="12">
        <f>Assumptions!$D$84*Assumptions!$D$85</f>
        <v>40000</v>
      </c>
      <c r="H75" s="12">
        <f>Assumptions!$D$84*Assumptions!$D$85</f>
        <v>40000</v>
      </c>
      <c r="I75" s="12">
        <f>Assumptions!$D$84*Assumptions!$D$85</f>
        <v>40000</v>
      </c>
      <c r="J75" s="12">
        <f>Assumptions!$D$84*Assumptions!$D$85</f>
        <v>40000</v>
      </c>
      <c r="K75" s="12">
        <f>Assumptions!$D$84*Assumptions!$D$85</f>
        <v>40000</v>
      </c>
      <c r="L75" s="12">
        <f>Assumptions!$D$84*Assumptions!$D$85</f>
        <v>40000</v>
      </c>
      <c r="M75" s="12">
        <f>Assumptions!$D$84*Assumptions!$D$85</f>
        <v>40000</v>
      </c>
      <c r="N75" s="12">
        <f>Assumptions!$D$84*Assumptions!$D$85</f>
        <v>40000</v>
      </c>
      <c r="O75" s="12">
        <f>Assumptions!$D$84*Assumptions!$D$85</f>
        <v>40000</v>
      </c>
      <c r="P75" s="12">
        <f>Assumptions!$D$84*Assumptions!$D$85</f>
        <v>40000</v>
      </c>
      <c r="Q75" s="12">
        <f>Assumptions!$D$84*Assumptions!$D$85</f>
        <v>40000</v>
      </c>
      <c r="R75" s="12">
        <f>Assumptions!$D$84*Assumptions!$D$85</f>
        <v>40000</v>
      </c>
      <c r="S75" s="12">
        <f>Assumptions!$D$84*Assumptions!$D$85</f>
        <v>40000</v>
      </c>
      <c r="T75" s="12">
        <f>Assumptions!$D$84*Assumptions!$D$85</f>
        <v>40000</v>
      </c>
      <c r="U75" s="12">
        <f>Assumptions!$D$84*Assumptions!$D$85</f>
        <v>40000</v>
      </c>
      <c r="V75" s="12">
        <f>Assumptions!$D$84*Assumptions!$D$85</f>
        <v>40000</v>
      </c>
      <c r="W75" s="12">
        <f>Assumptions!$D$84*Assumptions!$D$85</f>
        <v>40000</v>
      </c>
      <c r="X75" s="12">
        <f>Assumptions!$D$84*Assumptions!$D$85</f>
        <v>40000</v>
      </c>
      <c r="Y75" s="12">
        <f>Assumptions!$D$84*Assumptions!$D$85</f>
        <v>40000</v>
      </c>
      <c r="Z75" s="12">
        <f>Assumptions!$D$84*Assumptions!$D$85</f>
        <v>40000</v>
      </c>
      <c r="AA75" s="12">
        <f>Assumptions!$D$84*Assumptions!$D$85</f>
        <v>40000</v>
      </c>
      <c r="AB75" s="12">
        <f>Assumptions!$D$84*Assumptions!$D$85</f>
        <v>40000</v>
      </c>
      <c r="AC75" s="12">
        <f>Assumptions!$D$84*Assumptions!$D$85</f>
        <v>40000</v>
      </c>
      <c r="AD75" s="12">
        <f>Assumptions!$D$84*Assumptions!$D$85</f>
        <v>40000</v>
      </c>
      <c r="AE75" s="12">
        <f>Assumptions!$D$84*Assumptions!$D$85</f>
        <v>40000</v>
      </c>
      <c r="AF75" s="12">
        <f>Assumptions!$D$84*Assumptions!$D$85</f>
        <v>40000</v>
      </c>
      <c r="AG75" s="12">
        <f>Assumptions!$D$84*Assumptions!$D$85</f>
        <v>40000</v>
      </c>
      <c r="AH75" s="12">
        <f>Assumptions!$D$84*Assumptions!$D$85</f>
        <v>40000</v>
      </c>
      <c r="AI75" s="12">
        <f>Assumptions!$D$84*Assumptions!$D$85</f>
        <v>40000</v>
      </c>
      <c r="AJ75" s="12">
        <f>Assumptions!$D$84*Assumptions!$D$85</f>
        <v>40000</v>
      </c>
      <c r="AK75" s="12">
        <f>Assumptions!$D$84*Assumptions!$D$85</f>
        <v>40000</v>
      </c>
      <c r="AL75" s="12">
        <f>Assumptions!$D$84*Assumptions!$D$85</f>
        <v>40000</v>
      </c>
      <c r="AM75" s="12">
        <f>Assumptions!$D$84*Assumptions!$D$85</f>
        <v>40000</v>
      </c>
      <c r="AN75" s="12">
        <f>Assumptions!$D$84*Assumptions!$D$85</f>
        <v>40000</v>
      </c>
      <c r="AO75" s="12">
        <f>Assumptions!$D$84*Assumptions!$D$85</f>
        <v>40000</v>
      </c>
      <c r="AP75" s="12">
        <f>Assumptions!$D$84*Assumptions!$D$85</f>
        <v>40000</v>
      </c>
    </row>
    <row r="76">
      <c r="A76" s="11" t="inlineStr">
        <is>
          <t>Legal, regulatory and accounting</t>
        </is>
      </c>
      <c r="B76" s="14" t="inlineStr">
        <is>
          <t>AED</t>
        </is>
      </c>
      <c r="C76" s="56">
        <f>SUM(G76:R76)</f>
        <v>140000</v>
      </c>
      <c r="D76" s="56">
        <f>SUM(S76:AD76)</f>
        <v>90000</v>
      </c>
      <c r="E76" s="56">
        <f>SUM(AE76:AP76)</f>
        <v>90000</v>
      </c>
      <c r="G76" s="12">
        <f>Assumptions!$D$86+IF(G5=1,Assumptions!$D$87,0)</f>
        <v>57500</v>
      </c>
      <c r="H76" s="12">
        <f>Assumptions!$D$86+IF(H5=1,Assumptions!$D$87,0)</f>
        <v>7500</v>
      </c>
      <c r="I76" s="12">
        <f>Assumptions!$D$86+IF(I5=1,Assumptions!$D$87,0)</f>
        <v>7500</v>
      </c>
      <c r="J76" s="12">
        <f>Assumptions!$D$86+IF(J5=1,Assumptions!$D$87,0)</f>
        <v>7500</v>
      </c>
      <c r="K76" s="12">
        <f>Assumptions!$D$86+IF(K5=1,Assumptions!$D$87,0)</f>
        <v>7500</v>
      </c>
      <c r="L76" s="12">
        <f>Assumptions!$D$86+IF(L5=1,Assumptions!$D$87,0)</f>
        <v>7500</v>
      </c>
      <c r="M76" s="12">
        <f>Assumptions!$D$86+IF(M5=1,Assumptions!$D$87,0)</f>
        <v>7500</v>
      </c>
      <c r="N76" s="12">
        <f>Assumptions!$D$86+IF(N5=1,Assumptions!$D$87,0)</f>
        <v>7500</v>
      </c>
      <c r="O76" s="12">
        <f>Assumptions!$D$86+IF(O5=1,Assumptions!$D$87,0)</f>
        <v>7500</v>
      </c>
      <c r="P76" s="12">
        <f>Assumptions!$D$86+IF(P5=1,Assumptions!$D$87,0)</f>
        <v>7500</v>
      </c>
      <c r="Q76" s="12">
        <f>Assumptions!$D$86+IF(Q5=1,Assumptions!$D$87,0)</f>
        <v>7500</v>
      </c>
      <c r="R76" s="12">
        <f>Assumptions!$D$86+IF(R5=1,Assumptions!$D$87,0)</f>
        <v>7500</v>
      </c>
      <c r="S76" s="12">
        <f>Assumptions!$D$86+IF(S5=1,Assumptions!$D$87,0)</f>
        <v>7500</v>
      </c>
      <c r="T76" s="12">
        <f>Assumptions!$D$86+IF(T5=1,Assumptions!$D$87,0)</f>
        <v>7500</v>
      </c>
      <c r="U76" s="12">
        <f>Assumptions!$D$86+IF(U5=1,Assumptions!$D$87,0)</f>
        <v>7500</v>
      </c>
      <c r="V76" s="12">
        <f>Assumptions!$D$86+IF(V5=1,Assumptions!$D$87,0)</f>
        <v>7500</v>
      </c>
      <c r="W76" s="12">
        <f>Assumptions!$D$86+IF(W5=1,Assumptions!$D$87,0)</f>
        <v>7500</v>
      </c>
      <c r="X76" s="12">
        <f>Assumptions!$D$86+IF(X5=1,Assumptions!$D$87,0)</f>
        <v>7500</v>
      </c>
      <c r="Y76" s="12">
        <f>Assumptions!$D$86+IF(Y5=1,Assumptions!$D$87,0)</f>
        <v>7500</v>
      </c>
      <c r="Z76" s="12">
        <f>Assumptions!$D$86+IF(Z5=1,Assumptions!$D$87,0)</f>
        <v>7500</v>
      </c>
      <c r="AA76" s="12">
        <f>Assumptions!$D$86+IF(AA5=1,Assumptions!$D$87,0)</f>
        <v>7500</v>
      </c>
      <c r="AB76" s="12">
        <f>Assumptions!$D$86+IF(AB5=1,Assumptions!$D$87,0)</f>
        <v>7500</v>
      </c>
      <c r="AC76" s="12">
        <f>Assumptions!$D$86+IF(AC5=1,Assumptions!$D$87,0)</f>
        <v>7500</v>
      </c>
      <c r="AD76" s="12">
        <f>Assumptions!$D$86+IF(AD5=1,Assumptions!$D$87,0)</f>
        <v>7500</v>
      </c>
      <c r="AE76" s="12">
        <f>Assumptions!$D$86+IF(AE5=1,Assumptions!$D$87,0)</f>
        <v>7500</v>
      </c>
      <c r="AF76" s="12">
        <f>Assumptions!$D$86+IF(AF5=1,Assumptions!$D$87,0)</f>
        <v>7500</v>
      </c>
      <c r="AG76" s="12">
        <f>Assumptions!$D$86+IF(AG5=1,Assumptions!$D$87,0)</f>
        <v>7500</v>
      </c>
      <c r="AH76" s="12">
        <f>Assumptions!$D$86+IF(AH5=1,Assumptions!$D$87,0)</f>
        <v>7500</v>
      </c>
      <c r="AI76" s="12">
        <f>Assumptions!$D$86+IF(AI5=1,Assumptions!$D$87,0)</f>
        <v>7500</v>
      </c>
      <c r="AJ76" s="12">
        <f>Assumptions!$D$86+IF(AJ5=1,Assumptions!$D$87,0)</f>
        <v>7500</v>
      </c>
      <c r="AK76" s="12">
        <f>Assumptions!$D$86+IF(AK5=1,Assumptions!$D$87,0)</f>
        <v>7500</v>
      </c>
      <c r="AL76" s="12">
        <f>Assumptions!$D$86+IF(AL5=1,Assumptions!$D$87,0)</f>
        <v>7500</v>
      </c>
      <c r="AM76" s="12">
        <f>Assumptions!$D$86+IF(AM5=1,Assumptions!$D$87,0)</f>
        <v>7500</v>
      </c>
      <c r="AN76" s="12">
        <f>Assumptions!$D$86+IF(AN5=1,Assumptions!$D$87,0)</f>
        <v>7500</v>
      </c>
      <c r="AO76" s="12">
        <f>Assumptions!$D$86+IF(AO5=1,Assumptions!$D$87,0)</f>
        <v>7500</v>
      </c>
      <c r="AP76" s="12">
        <f>Assumptions!$D$86+IF(AP5=1,Assumptions!$D$87,0)</f>
        <v>7500</v>
      </c>
    </row>
    <row r="77">
      <c r="A77" s="35" t="inlineStr">
        <is>
          <t>Cash (AED)</t>
        </is>
      </c>
      <c r="B77" s="14" t="inlineStr">
        <is>
          <t>AED</t>
        </is>
      </c>
      <c r="C77" s="56">
        <f>SUM(G77:R77)</f>
        <v>0</v>
      </c>
      <c r="D77" s="56">
        <f>SUM(S77:AD77)</f>
        <v>0</v>
      </c>
      <c r="E77" s="56">
        <f>SUM(AE77:AP77)</f>
        <v>0</v>
      </c>
      <c r="G77" s="12">
        <f>Assumptions!$D$88</f>
        <v>0</v>
      </c>
      <c r="H77" s="12">
        <f>Assumptions!$D$88</f>
        <v>0</v>
      </c>
      <c r="I77" s="12">
        <f>Assumptions!$D$88</f>
        <v>0</v>
      </c>
      <c r="J77" s="12">
        <f>Assumptions!$D$88</f>
        <v>0</v>
      </c>
      <c r="K77" s="12">
        <f>Assumptions!$D$88</f>
        <v>0</v>
      </c>
      <c r="L77" s="12">
        <f>Assumptions!$D$88</f>
        <v>0</v>
      </c>
      <c r="M77" s="12">
        <f>Assumptions!$D$88</f>
        <v>0</v>
      </c>
      <c r="N77" s="12">
        <f>Assumptions!$D$88</f>
        <v>0</v>
      </c>
      <c r="O77" s="12">
        <f>Assumptions!$D$88</f>
        <v>0</v>
      </c>
      <c r="P77" s="12">
        <f>Assumptions!$D$88</f>
        <v>0</v>
      </c>
      <c r="Q77" s="12">
        <f>Assumptions!$D$88</f>
        <v>0</v>
      </c>
      <c r="R77" s="12">
        <f>Assumptions!$D$88</f>
        <v>0</v>
      </c>
      <c r="S77" s="12">
        <f>Assumptions!$D$88</f>
        <v>0</v>
      </c>
      <c r="T77" s="12">
        <f>Assumptions!$D$88</f>
        <v>0</v>
      </c>
      <c r="U77" s="12">
        <f>Assumptions!$D$88</f>
        <v>0</v>
      </c>
      <c r="V77" s="12">
        <f>Assumptions!$D$88</f>
        <v>0</v>
      </c>
      <c r="W77" s="12">
        <f>Assumptions!$D$88</f>
        <v>0</v>
      </c>
      <c r="X77" s="12">
        <f>Assumptions!$D$88</f>
        <v>0</v>
      </c>
      <c r="Y77" s="12">
        <f>Assumptions!$D$88</f>
        <v>0</v>
      </c>
      <c r="Z77" s="12">
        <f>Assumptions!$D$88</f>
        <v>0</v>
      </c>
      <c r="AA77" s="12">
        <f>Assumptions!$D$88</f>
        <v>0</v>
      </c>
      <c r="AB77" s="12">
        <f>Assumptions!$D$88</f>
        <v>0</v>
      </c>
      <c r="AC77" s="12">
        <f>Assumptions!$D$88</f>
        <v>0</v>
      </c>
      <c r="AD77" s="12">
        <f>Assumptions!$D$88</f>
        <v>0</v>
      </c>
      <c r="AE77" s="12">
        <f>Assumptions!$D$88</f>
        <v>0</v>
      </c>
      <c r="AF77" s="12">
        <f>Assumptions!$D$88</f>
        <v>0</v>
      </c>
      <c r="AG77" s="12">
        <f>Assumptions!$D$88</f>
        <v>0</v>
      </c>
      <c r="AH77" s="12">
        <f>Assumptions!$D$88</f>
        <v>0</v>
      </c>
      <c r="AI77" s="12">
        <f>Assumptions!$D$88</f>
        <v>0</v>
      </c>
      <c r="AJ77" s="12">
        <f>Assumptions!$D$88</f>
        <v>0</v>
      </c>
      <c r="AK77" s="12">
        <f>Assumptions!$D$88</f>
        <v>0</v>
      </c>
      <c r="AL77" s="12">
        <f>Assumptions!$D$88</f>
        <v>0</v>
      </c>
      <c r="AM77" s="12">
        <f>Assumptions!$D$88</f>
        <v>0</v>
      </c>
      <c r="AN77" s="12">
        <f>Assumptions!$D$88</f>
        <v>0</v>
      </c>
      <c r="AO77" s="12">
        <f>Assumptions!$D$88</f>
        <v>0</v>
      </c>
      <c r="AP77" s="12">
        <f>Assumptions!$D$88</f>
        <v>0</v>
      </c>
    </row>
    <row r="78">
      <c r="A78" s="38" t="inlineStr">
        <is>
          <t>Administration</t>
        </is>
      </c>
      <c r="B78" s="58" t="inlineStr">
        <is>
          <t>AED</t>
        </is>
      </c>
      <c r="C78" s="59">
        <f>SUM(G78:R78)</f>
        <v>1820000</v>
      </c>
      <c r="D78" s="59">
        <f>SUM(S78:AD78)</f>
        <v>1770000</v>
      </c>
      <c r="E78" s="59">
        <f>SUM(AE78:AP78)</f>
        <v>1770000</v>
      </c>
      <c r="F78" s="40" t="n"/>
      <c r="G78" s="51">
        <f>SUM(G72:G77)</f>
        <v>197500</v>
      </c>
      <c r="H78" s="51">
        <f>SUM(H72:H77)</f>
        <v>147500</v>
      </c>
      <c r="I78" s="51">
        <f>SUM(I72:I77)</f>
        <v>147500</v>
      </c>
      <c r="J78" s="51">
        <f>SUM(J72:J77)</f>
        <v>147500</v>
      </c>
      <c r="K78" s="51">
        <f>SUM(K72:K77)</f>
        <v>147500</v>
      </c>
      <c r="L78" s="51">
        <f>SUM(L72:L77)</f>
        <v>147500</v>
      </c>
      <c r="M78" s="51">
        <f>SUM(M72:M77)</f>
        <v>147500</v>
      </c>
      <c r="N78" s="51">
        <f>SUM(N72:N77)</f>
        <v>147500</v>
      </c>
      <c r="O78" s="51">
        <f>SUM(O72:O77)</f>
        <v>147500</v>
      </c>
      <c r="P78" s="51">
        <f>SUM(P72:P77)</f>
        <v>147500</v>
      </c>
      <c r="Q78" s="51">
        <f>SUM(Q72:Q77)</f>
        <v>147500</v>
      </c>
      <c r="R78" s="51">
        <f>SUM(R72:R77)</f>
        <v>147500</v>
      </c>
      <c r="S78" s="51">
        <f>SUM(S72:S77)</f>
        <v>147500</v>
      </c>
      <c r="T78" s="51">
        <f>SUM(T72:T77)</f>
        <v>147500</v>
      </c>
      <c r="U78" s="51">
        <f>SUM(U72:U77)</f>
        <v>147500</v>
      </c>
      <c r="V78" s="51">
        <f>SUM(V72:V77)</f>
        <v>147500</v>
      </c>
      <c r="W78" s="51">
        <f>SUM(W72:W77)</f>
        <v>147500</v>
      </c>
      <c r="X78" s="51">
        <f>SUM(X72:X77)</f>
        <v>147500</v>
      </c>
      <c r="Y78" s="51">
        <f>SUM(Y72:Y77)</f>
        <v>147500</v>
      </c>
      <c r="Z78" s="51">
        <f>SUM(Z72:Z77)</f>
        <v>147500</v>
      </c>
      <c r="AA78" s="51">
        <f>SUM(AA72:AA77)</f>
        <v>147500</v>
      </c>
      <c r="AB78" s="51">
        <f>SUM(AB72:AB77)</f>
        <v>147500</v>
      </c>
      <c r="AC78" s="51">
        <f>SUM(AC72:AC77)</f>
        <v>147500</v>
      </c>
      <c r="AD78" s="51">
        <f>SUM(AD72:AD77)</f>
        <v>147500</v>
      </c>
      <c r="AE78" s="51">
        <f>SUM(AE72:AE77)</f>
        <v>147500</v>
      </c>
      <c r="AF78" s="51">
        <f>SUM(AF72:AF77)</f>
        <v>147500</v>
      </c>
      <c r="AG78" s="51">
        <f>SUM(AG72:AG77)</f>
        <v>147500</v>
      </c>
      <c r="AH78" s="51">
        <f>SUM(AH72:AH77)</f>
        <v>147500</v>
      </c>
      <c r="AI78" s="51">
        <f>SUM(AI72:AI77)</f>
        <v>147500</v>
      </c>
      <c r="AJ78" s="51">
        <f>SUM(AJ72:AJ77)</f>
        <v>147500</v>
      </c>
      <c r="AK78" s="51">
        <f>SUM(AK72:AK77)</f>
        <v>147500</v>
      </c>
      <c r="AL78" s="51">
        <f>SUM(AL72:AL77)</f>
        <v>147500</v>
      </c>
      <c r="AM78" s="51">
        <f>SUM(AM72:AM77)</f>
        <v>147500</v>
      </c>
      <c r="AN78" s="51">
        <f>SUM(AN72:AN77)</f>
        <v>147500</v>
      </c>
      <c r="AO78" s="51">
        <f>SUM(AO72:AO77)</f>
        <v>147500</v>
      </c>
      <c r="AP78" s="51">
        <f>SUM(AP72:AP77)</f>
        <v>147500</v>
      </c>
    </row>
    <row r="79">
      <c r="A79" s="11" t="inlineStr">
        <is>
          <t>Operating costs before contingency</t>
        </is>
      </c>
      <c r="B79" s="14" t="inlineStr">
        <is>
          <t>AED</t>
        </is>
      </c>
      <c r="C79" s="56">
        <f>SUM(G79:R79)</f>
        <v>7885723.25212501</v>
      </c>
      <c r="D79" s="56">
        <f>SUM(S79:AD79)</f>
        <v>10136966.5084072</v>
      </c>
      <c r="E79" s="56">
        <f>SUM(AE79:AP79)</f>
        <v>12533937.354018</v>
      </c>
      <c r="G79" s="12">
        <f>G57+G65+G67+G71+G78</f>
        <v>733299.97892</v>
      </c>
      <c r="H79" s="12">
        <f>H57+H65+H67+H71+H78</f>
        <v>590352.146948</v>
      </c>
      <c r="I79" s="12">
        <f>I57+I65+I67+I71+I78</f>
        <v>597081.2916632</v>
      </c>
      <c r="J79" s="12">
        <f>J57+J65+J67+J71+J78</f>
        <v>645547.88572238</v>
      </c>
      <c r="K79" s="12">
        <f>K57+K65+K67+K71+K78</f>
        <v>653735.571000367</v>
      </c>
      <c r="L79" s="12">
        <f>L57+L65+L67+L71+L78</f>
        <v>661663.818344044</v>
      </c>
      <c r="M79" s="12">
        <f>M57+M65+M67+M71+M78</f>
        <v>649350.572517168</v>
      </c>
      <c r="N79" s="12">
        <f>N57+N65+N67+N71+N78</f>
        <v>656812.383758603</v>
      </c>
      <c r="O79" s="12">
        <f>O57+O65+O67+O71+O78</f>
        <v>664064.527237236</v>
      </c>
      <c r="P79" s="12">
        <f>P57+P65+P67+P71+P78</f>
        <v>671121.111561282</v>
      </c>
      <c r="Q79" s="12">
        <f>Q57+Q65+Q67+Q71+Q78</f>
        <v>677995.177386535</v>
      </c>
      <c r="R79" s="12">
        <f>R57+R65+R67+R71+R78</f>
        <v>684698.787066193</v>
      </c>
      <c r="S79" s="12">
        <f>S57+S65+S67+S71+S78</f>
        <v>769771.99394034</v>
      </c>
      <c r="T79" s="12">
        <f>T57+T65+T67+T71+T78</f>
        <v>778064.69280846</v>
      </c>
      <c r="U79" s="12">
        <f>U57+U65+U67+U71+U78</f>
        <v>816102.138993803</v>
      </c>
      <c r="V79" s="12">
        <f>V57+V65+V67+V71+V78</f>
        <v>836345.825404445</v>
      </c>
      <c r="W79" s="12">
        <f>W57+W65+W67+W71+W78</f>
        <v>843617.203525665</v>
      </c>
      <c r="X79" s="12">
        <f>X57+X65+X67+X71+X78</f>
        <v>850680.916543822</v>
      </c>
      <c r="Y79" s="12">
        <f>Y57+Y65+Y67+Y71+Y78</f>
        <v>857550.52270877</v>
      </c>
      <c r="Z79" s="12">
        <f>Z57+Z65+Z67+Z71+Z78</f>
        <v>864238.5848584</v>
      </c>
      <c r="AA79" s="12">
        <f>AA57+AA65+AA67+AA71+AA78</f>
        <v>870756.751939184</v>
      </c>
      <c r="AB79" s="12">
        <f>AB57+AB65+AB67+AB71+AB78</f>
        <v>877115.833275702</v>
      </c>
      <c r="AC79" s="12">
        <f>AC57+AC65+AC67+AC71+AC78</f>
        <v>883325.866269189</v>
      </c>
      <c r="AD79" s="12">
        <f>AD57+AD65+AD67+AD71+AD78</f>
        <v>889396.178139417</v>
      </c>
      <c r="AE79" s="12">
        <f>AE57+AE65+AE67+AE71+AE78</f>
        <v>971558.211650622</v>
      </c>
      <c r="AF79" s="12">
        <f>AF57+AF65+AF67+AF71+AF78</f>
        <v>1009174.70794731</v>
      </c>
      <c r="AG79" s="12">
        <f>AG57+AG65+AG67+AG71+AG78</f>
        <v>1016564.43802366</v>
      </c>
      <c r="AH79" s="12">
        <f>AH57+AH65+AH67+AH71+AH78</f>
        <v>1034320.04665626</v>
      </c>
      <c r="AI79" s="12">
        <f>AI57+AI65+AI67+AI71+AI78</f>
        <v>1041040.13604878</v>
      </c>
      <c r="AJ79" s="12">
        <f>AJ57+AJ65+AJ67+AJ71+AJ78</f>
        <v>1047575.01321281</v>
      </c>
      <c r="AK79" s="12">
        <f>AK57+AK65+AK67+AK71+AK78</f>
        <v>1053936.55420443</v>
      </c>
      <c r="AL79" s="12">
        <f>AL57+AL65+AL67+AL71+AL78</f>
        <v>1060135.77973242</v>
      </c>
      <c r="AM79" s="12">
        <f>AM57+AM65+AM67+AM71+AM78</f>
        <v>1066182.92408011</v>
      </c>
      <c r="AN79" s="12">
        <f>AN57+AN65+AN67+AN71+AN78</f>
        <v>1072087.49796567</v>
      </c>
      <c r="AO79" s="12">
        <f>AO57+AO65+AO67+AO71+AO78</f>
        <v>1077858.34590542</v>
      </c>
      <c r="AP79" s="12">
        <f>AP57+AP65+AP67+AP71+AP78</f>
        <v>1083503.69859056</v>
      </c>
    </row>
    <row r="80">
      <c r="A80" s="4" t="inlineStr">
        <is>
          <t>Contingency</t>
        </is>
      </c>
      <c r="B80" s="14" t="inlineStr">
        <is>
          <t>AED</t>
        </is>
      </c>
      <c r="C80" s="56">
        <f>SUM(G80:R80)</f>
        <v>1182858.48781875</v>
      </c>
      <c r="D80" s="56">
        <f>SUM(S80:AD80)</f>
        <v>1520544.97626108</v>
      </c>
      <c r="E80" s="56">
        <f>SUM(AE80:AP80)</f>
        <v>1880090.60310271</v>
      </c>
      <c r="G80" s="57">
        <f>G79*Assumptions!$D$91</f>
        <v>109994.996838</v>
      </c>
      <c r="H80" s="57">
        <f>H79*Assumptions!$D$91</f>
        <v>88552.8220422</v>
      </c>
      <c r="I80" s="57">
        <f>I79*Assumptions!$D$91</f>
        <v>89562.19374948</v>
      </c>
      <c r="J80" s="57">
        <f>J79*Assumptions!$D$91</f>
        <v>96832.182858357</v>
      </c>
      <c r="K80" s="57">
        <f>K79*Assumptions!$D$91</f>
        <v>98060.335650055</v>
      </c>
      <c r="L80" s="57">
        <f>L79*Assumptions!$D$91</f>
        <v>99249.5727516066</v>
      </c>
      <c r="M80" s="57">
        <f>M79*Assumptions!$D$91</f>
        <v>97402.5858775752</v>
      </c>
      <c r="N80" s="57">
        <f>N79*Assumptions!$D$91</f>
        <v>98521.8575637904</v>
      </c>
      <c r="O80" s="57">
        <f>O79*Assumptions!$D$91</f>
        <v>99609.6790855855</v>
      </c>
      <c r="P80" s="57">
        <f>P79*Assumptions!$D$91</f>
        <v>100668.166734192</v>
      </c>
      <c r="Q80" s="57">
        <f>Q79*Assumptions!$D$91</f>
        <v>101699.27660798</v>
      </c>
      <c r="R80" s="57">
        <f>R79*Assumptions!$D$91</f>
        <v>102704.818059929</v>
      </c>
      <c r="S80" s="57">
        <f>S79*Assumptions!$D$91</f>
        <v>115465.799091051</v>
      </c>
      <c r="T80" s="57">
        <f>T79*Assumptions!$D$91</f>
        <v>116709.703921269</v>
      </c>
      <c r="U80" s="57">
        <f>U79*Assumptions!$D$91</f>
        <v>122415.32084907</v>
      </c>
      <c r="V80" s="57">
        <f>V79*Assumptions!$D$91</f>
        <v>125451.873810667</v>
      </c>
      <c r="W80" s="57">
        <f>W79*Assumptions!$D$91</f>
        <v>126542.58052885</v>
      </c>
      <c r="X80" s="57">
        <f>X79*Assumptions!$D$91</f>
        <v>127602.137481573</v>
      </c>
      <c r="Y80" s="57">
        <f>Y79*Assumptions!$D$91</f>
        <v>128632.578406316</v>
      </c>
      <c r="Z80" s="57">
        <f>Z79*Assumptions!$D$91</f>
        <v>129635.78772876</v>
      </c>
      <c r="AA80" s="57">
        <f>AA79*Assumptions!$D$91</f>
        <v>130613.512790878</v>
      </c>
      <c r="AB80" s="57">
        <f>AB79*Assumptions!$D$91</f>
        <v>131567.374991355</v>
      </c>
      <c r="AC80" s="57">
        <f>AC79*Assumptions!$D$91</f>
        <v>132498.879940378</v>
      </c>
      <c r="AD80" s="57">
        <f>AD79*Assumptions!$D$91</f>
        <v>133409.426720913</v>
      </c>
      <c r="AE80" s="57">
        <f>AE79*Assumptions!$D$91</f>
        <v>145733.731747593</v>
      </c>
      <c r="AF80" s="57">
        <f>AF79*Assumptions!$D$91</f>
        <v>151376.206192096</v>
      </c>
      <c r="AG80" s="57">
        <f>AG79*Assumptions!$D$91</f>
        <v>152484.66570355</v>
      </c>
      <c r="AH80" s="57">
        <f>AH79*Assumptions!$D$91</f>
        <v>155148.006998439</v>
      </c>
      <c r="AI80" s="57">
        <f>AI79*Assumptions!$D$91</f>
        <v>156156.020407316</v>
      </c>
      <c r="AJ80" s="57">
        <f>AJ79*Assumptions!$D$91</f>
        <v>157136.251981922</v>
      </c>
      <c r="AK80" s="57">
        <f>AK79*Assumptions!$D$91</f>
        <v>158090.483130664</v>
      </c>
      <c r="AL80" s="57">
        <f>AL79*Assumptions!$D$91</f>
        <v>159020.366959862</v>
      </c>
      <c r="AM80" s="57">
        <f>AM79*Assumptions!$D$91</f>
        <v>159927.438612017</v>
      </c>
      <c r="AN80" s="57">
        <f>AN79*Assumptions!$D$91</f>
        <v>160813.12469485</v>
      </c>
      <c r="AO80" s="57">
        <f>AO79*Assumptions!$D$91</f>
        <v>161678.751885813</v>
      </c>
      <c r="AP80" s="57">
        <f>AP79*Assumptions!$D$91</f>
        <v>162525.554788584</v>
      </c>
    </row>
    <row r="81">
      <c r="A81" s="38" t="inlineStr">
        <is>
          <t>Result</t>
        </is>
      </c>
      <c r="B81" s="58" t="inlineStr">
        <is>
          <t>AED</t>
        </is>
      </c>
      <c r="C81" s="59">
        <f>SUM(G81:R81)</f>
        <v>8021232.99189907</v>
      </c>
      <c r="D81" s="59">
        <f>SUM(S81:AD81)</f>
        <v>29433934.0837556</v>
      </c>
      <c r="E81" s="59">
        <f>SUM(AE81:AP81)</f>
        <v>48020856.4372732</v>
      </c>
      <c r="F81" s="40" t="n"/>
      <c r="G81" s="51">
        <f>G58-G65-G67-G71-G78-G80</f>
        <v>-275129.011758</v>
      </c>
      <c r="H81" s="51">
        <f>H58-H65-H67-H71-H78-H80</f>
        <v>-28222.9873901999</v>
      </c>
      <c r="I81" s="51">
        <f>I58-I65-I67-I71-I78-I80</f>
        <v>41314.75752732</v>
      </c>
      <c r="J81" s="51">
        <f>J58-J65-J67-J71-J78-J80</f>
        <v>622901.469040263</v>
      </c>
      <c r="K81" s="51">
        <f>K58-K65-K67-K71-K78-K80</f>
        <v>702497.513309728</v>
      </c>
      <c r="L81" s="51">
        <f>L58-L65-L67-L71-L78-L80</f>
        <v>777786.072364672</v>
      </c>
      <c r="M81" s="51">
        <f>M58-M65-M67-M71-M78-M80</f>
        <v>872071.951140925</v>
      </c>
      <c r="N81" s="51">
        <f>N58-N65-N67-N71-N78-N80</f>
        <v>939635.771260018</v>
      </c>
      <c r="O81" s="51">
        <f>O58-O65-O67-O71-O78-O80</f>
        <v>1003736.07450164</v>
      </c>
      <c r="P81" s="51">
        <f>P58-P65-P67-P71-P78-P80</f>
        <v>1064611.23167182</v>
      </c>
      <c r="Q81" s="51">
        <f>Q58-Q65-Q67-Q71-Q78-Q80</f>
        <v>1122481.17554007</v>
      </c>
      <c r="R81" s="51">
        <f>R58-R65-R67-R71-R78-R80</f>
        <v>1177548.97469082</v>
      </c>
      <c r="S81" s="51">
        <f>S58-S65-S67-S71-S78-S80</f>
        <v>1793376.96749021</v>
      </c>
      <c r="T81" s="51">
        <f>T58-T65-T67-T71-T78-T80</f>
        <v>1875631.97817261</v>
      </c>
      <c r="U81" s="51">
        <f>U58-U65-U67-U71-U78-U80</f>
        <v>1919044.88405192</v>
      </c>
      <c r="V81" s="51">
        <f>V58-V65-V67-V71-V78-V80</f>
        <v>2402383.53202018</v>
      </c>
      <c r="W81" s="51">
        <f>W58-W65-W67-W71-W78-W80</f>
        <v>2471614.89777216</v>
      </c>
      <c r="X81" s="51">
        <f>X58-X65-X67-X71-X78-X80</f>
        <v>2537330.1939692</v>
      </c>
      <c r="Y81" s="51">
        <f>Y58-Y65-Y67-Y71-Y78-Y80</f>
        <v>2599763.92528454</v>
      </c>
      <c r="Z81" s="51">
        <f>Z58-Z65-Z67-Z71-Z78-Z80</f>
        <v>2659133.0010382</v>
      </c>
      <c r="AA81" s="51">
        <f>AA58-AA65-AA67-AA71-AA78-AA80</f>
        <v>2715638.2019766</v>
      </c>
      <c r="AB81" s="51">
        <f>AB58-AB65-AB67-AB71-AB78-AB80</f>
        <v>2769465.51501201</v>
      </c>
      <c r="AC81" s="51">
        <f>AC58-AC65-AC67-AC71-AC78-AC80</f>
        <v>2820787.34839395</v>
      </c>
      <c r="AD81" s="51">
        <f>AD58-AD65-AD67-AD71-AD78-AD80</f>
        <v>2869763.63857399</v>
      </c>
      <c r="AE81" s="51">
        <f>AE58-AE65-AE67-AE71-AE78-AE80</f>
        <v>3426272.98699785</v>
      </c>
      <c r="AF81" s="51">
        <f>AF58-AF65-AF67-AF71-AF78-AF80</f>
        <v>3466184.20863554</v>
      </c>
      <c r="AG81" s="51">
        <f>AG58-AG65-AG67-AG71-AG78-AG80</f>
        <v>3536750.53733209</v>
      </c>
      <c r="AH81" s="51">
        <f>AH58-AH65-AH67-AH71-AH78-AH80</f>
        <v>3951780.23549671</v>
      </c>
      <c r="AI81" s="51">
        <f>AI58-AI65-AI67-AI71-AI78-AI80</f>
        <v>4014675.7566576</v>
      </c>
      <c r="AJ81" s="51">
        <f>AJ58-AJ65-AJ67-AJ71-AJ78-AJ80</f>
        <v>4074445.06969293</v>
      </c>
      <c r="AK81" s="51">
        <f>AK58-AK65-AK67-AK71-AK78-AK80</f>
        <v>4131292.84090916</v>
      </c>
      <c r="AL81" s="51">
        <f>AL58-AL65-AL67-AL71-AL78-AL80</f>
        <v>4185408.66770743</v>
      </c>
      <c r="AM81" s="51">
        <f>AM58-AM65-AM67-AM71-AM78-AM80</f>
        <v>4236968.31558778</v>
      </c>
      <c r="AN81" s="51">
        <f>AN58-AN65-AN67-AN71-AN78-AN80</f>
        <v>4286134.84494734</v>
      </c>
      <c r="AO81" s="51">
        <f>AO58-AO65-AO67-AO71-AO78-AO80</f>
        <v>4333059.63801827</v>
      </c>
      <c r="AP81" s="51">
        <f>AP58-AP65-AP67-AP71-AP78-AP80</f>
        <v>4377883.33529051</v>
      </c>
    </row>
    <row r="84">
      <c r="A84" s="11" t="inlineStr">
        <is>
          <t>Funding</t>
        </is>
      </c>
      <c r="B84" s="14" t="inlineStr">
        <is>
          <t>AED</t>
        </is>
      </c>
      <c r="C84" s="56">
        <f>SUM(G84:R84)</f>
        <v>7000000</v>
      </c>
      <c r="D84" s="56">
        <f>SUM(S84:AD84)</f>
        <v>0</v>
      </c>
      <c r="E84" s="56">
        <f>SUM(AE84:AP84)</f>
        <v>0</v>
      </c>
      <c r="G84" s="12">
        <f>IF(G5=1,Assumptions!$D$7,0)</f>
        <v>7000000</v>
      </c>
      <c r="H84" s="12">
        <f>IF(H5=1,Assumptions!$D$7,0)</f>
        <v>0</v>
      </c>
      <c r="I84" s="12">
        <f>IF(I5=1,Assumptions!$D$7,0)</f>
        <v>0</v>
      </c>
      <c r="J84" s="12">
        <f>IF(J5=1,Assumptions!$D$7,0)</f>
        <v>0</v>
      </c>
      <c r="K84" s="12">
        <f>IF(K5=1,Assumptions!$D$7,0)</f>
        <v>0</v>
      </c>
      <c r="L84" s="12">
        <f>IF(L5=1,Assumptions!$D$7,0)</f>
        <v>0</v>
      </c>
      <c r="M84" s="12">
        <f>IF(M5=1,Assumptions!$D$7,0)</f>
        <v>0</v>
      </c>
      <c r="N84" s="12">
        <f>IF(N5=1,Assumptions!$D$7,0)</f>
        <v>0</v>
      </c>
      <c r="O84" s="12">
        <f>IF(O5=1,Assumptions!$D$7,0)</f>
        <v>0</v>
      </c>
      <c r="P84" s="12">
        <f>IF(P5=1,Assumptions!$D$7,0)</f>
        <v>0</v>
      </c>
      <c r="Q84" s="12">
        <f>IF(Q5=1,Assumptions!$D$7,0)</f>
        <v>0</v>
      </c>
      <c r="R84" s="12">
        <f>IF(R5=1,Assumptions!$D$7,0)</f>
        <v>0</v>
      </c>
      <c r="S84" s="12">
        <f>IF(S5=1,Assumptions!$D$7,0)</f>
        <v>0</v>
      </c>
      <c r="T84" s="12">
        <f>IF(T5=1,Assumptions!$D$7,0)</f>
        <v>0</v>
      </c>
      <c r="U84" s="12">
        <f>IF(U5=1,Assumptions!$D$7,0)</f>
        <v>0</v>
      </c>
      <c r="V84" s="12">
        <f>IF(V5=1,Assumptions!$D$7,0)</f>
        <v>0</v>
      </c>
      <c r="W84" s="12">
        <f>IF(W5=1,Assumptions!$D$7,0)</f>
        <v>0</v>
      </c>
      <c r="X84" s="12">
        <f>IF(X5=1,Assumptions!$D$7,0)</f>
        <v>0</v>
      </c>
      <c r="Y84" s="12">
        <f>IF(Y5=1,Assumptions!$D$7,0)</f>
        <v>0</v>
      </c>
      <c r="Z84" s="12">
        <f>IF(Z5=1,Assumptions!$D$7,0)</f>
        <v>0</v>
      </c>
      <c r="AA84" s="12">
        <f>IF(AA5=1,Assumptions!$D$7,0)</f>
        <v>0</v>
      </c>
      <c r="AB84" s="12">
        <f>IF(AB5=1,Assumptions!$D$7,0)</f>
        <v>0</v>
      </c>
      <c r="AC84" s="12">
        <f>IF(AC5=1,Assumptions!$D$7,0)</f>
        <v>0</v>
      </c>
      <c r="AD84" s="12">
        <f>IF(AD5=1,Assumptions!$D$7,0)</f>
        <v>0</v>
      </c>
      <c r="AE84" s="12">
        <f>IF(AE5=1,Assumptions!$D$7,0)</f>
        <v>0</v>
      </c>
      <c r="AF84" s="12">
        <f>IF(AF5=1,Assumptions!$D$7,0)</f>
        <v>0</v>
      </c>
      <c r="AG84" s="12">
        <f>IF(AG5=1,Assumptions!$D$7,0)</f>
        <v>0</v>
      </c>
      <c r="AH84" s="12">
        <f>IF(AH5=1,Assumptions!$D$7,0)</f>
        <v>0</v>
      </c>
      <c r="AI84" s="12">
        <f>IF(AI5=1,Assumptions!$D$7,0)</f>
        <v>0</v>
      </c>
      <c r="AJ84" s="12">
        <f>IF(AJ5=1,Assumptions!$D$7,0)</f>
        <v>0</v>
      </c>
      <c r="AK84" s="12">
        <f>IF(AK5=1,Assumptions!$D$7,0)</f>
        <v>0</v>
      </c>
      <c r="AL84" s="12">
        <f>IF(AL5=1,Assumptions!$D$7,0)</f>
        <v>0</v>
      </c>
      <c r="AM84" s="12">
        <f>IF(AM5=1,Assumptions!$D$7,0)</f>
        <v>0</v>
      </c>
      <c r="AN84" s="12">
        <f>IF(AN5=1,Assumptions!$D$7,0)</f>
        <v>0</v>
      </c>
      <c r="AO84" s="12">
        <f>IF(AO5=1,Assumptions!$D$7,0)</f>
        <v>0</v>
      </c>
      <c r="AP84" s="12">
        <f>IF(AP5=1,Assumptions!$D$7,0)</f>
        <v>0</v>
      </c>
    </row>
    <row r="85">
      <c r="A85" s="38" t="inlineStr">
        <is>
          <t>Cash at end of month</t>
        </is>
      </c>
      <c r="B85" s="58" t="inlineStr">
        <is>
          <t>AED</t>
        </is>
      </c>
      <c r="C85" s="59">
        <f>R85</f>
        <v>15021232.9918991</v>
      </c>
      <c r="D85" s="59">
        <f>AD85</f>
        <v>44455167.0756547</v>
      </c>
      <c r="E85" s="59">
        <f>AP85</f>
        <v>92476023.5129279</v>
      </c>
      <c r="F85" s="40" t="n"/>
      <c r="G85" s="51">
        <f>Assumptions!$D$8+G81+G84</f>
        <v>6724870.988242</v>
      </c>
      <c r="H85" s="51">
        <f>G85+H81+H84</f>
        <v>6696648.0008518</v>
      </c>
      <c r="I85" s="51">
        <f>H85+I81+I84</f>
        <v>6737962.75837912</v>
      </c>
      <c r="J85" s="51">
        <f>I85+J81+J84</f>
        <v>7360864.22741938</v>
      </c>
      <c r="K85" s="51">
        <f>J85+K81+K84</f>
        <v>8063361.74072911</v>
      </c>
      <c r="L85" s="51">
        <f>K85+L81+L84</f>
        <v>8841147.81309378</v>
      </c>
      <c r="M85" s="51">
        <f>L85+M81+M84</f>
        <v>9713219.76423471</v>
      </c>
      <c r="N85" s="51">
        <f>M85+N81+N84</f>
        <v>10652855.5354947</v>
      </c>
      <c r="O85" s="51">
        <f>N85+O81+O84</f>
        <v>11656591.6099964</v>
      </c>
      <c r="P85" s="51">
        <f>O85+P81+P84</f>
        <v>12721202.8416682</v>
      </c>
      <c r="Q85" s="51">
        <f>P85+Q81+Q84</f>
        <v>13843684.0172083</v>
      </c>
      <c r="R85" s="51">
        <f>Q85+R81+R84</f>
        <v>15021232.9918991</v>
      </c>
      <c r="S85" s="51">
        <f>R85+S81+S84</f>
        <v>16814609.9593893</v>
      </c>
      <c r="T85" s="51">
        <f>S85+T81+T84</f>
        <v>18690241.9375619</v>
      </c>
      <c r="U85" s="51">
        <f>T85+U81+U84</f>
        <v>20609286.8216138</v>
      </c>
      <c r="V85" s="51">
        <f>U85+V81+V84</f>
        <v>23011670.353634</v>
      </c>
      <c r="W85" s="51">
        <f>V85+W81+W84</f>
        <v>25483285.2514062</v>
      </c>
      <c r="X85" s="51">
        <f>W85+X81+X84</f>
        <v>28020615.4453754</v>
      </c>
      <c r="Y85" s="51">
        <f>X85+Y81+Y84</f>
        <v>30620379.3706599</v>
      </c>
      <c r="Z85" s="51">
        <f>Y85+Z81+Z84</f>
        <v>33279512.3716981</v>
      </c>
      <c r="AA85" s="51">
        <f>Z85+AA81+AA84</f>
        <v>35995150.5736747</v>
      </c>
      <c r="AB85" s="51">
        <f>AA85+AB81+AB84</f>
        <v>38764616.0886867</v>
      </c>
      <c r="AC85" s="51">
        <f>AB85+AC81+AC84</f>
        <v>41585403.4370807</v>
      </c>
      <c r="AD85" s="51">
        <f>AC85+AD81+AD84</f>
        <v>44455167.0756547</v>
      </c>
      <c r="AE85" s="51">
        <f>AD85+AE81+AE84</f>
        <v>47881440.0626525</v>
      </c>
      <c r="AF85" s="51">
        <f>AE85+AF81+AF84</f>
        <v>51347624.271288</v>
      </c>
      <c r="AG85" s="51">
        <f>AF85+AG81+AG84</f>
        <v>54884374.8086201</v>
      </c>
      <c r="AH85" s="51">
        <f>AG85+AH81+AH84</f>
        <v>58836155.0441168</v>
      </c>
      <c r="AI85" s="51">
        <f>AH85+AI81+AI84</f>
        <v>62850830.8007744</v>
      </c>
      <c r="AJ85" s="51">
        <f>AI85+AJ81+AJ84</f>
        <v>66925275.8704674</v>
      </c>
      <c r="AK85" s="51">
        <f>AJ85+AK81+AK84</f>
        <v>71056568.7113765</v>
      </c>
      <c r="AL85" s="51">
        <f>AK85+AL81+AL84</f>
        <v>75241977.379084</v>
      </c>
      <c r="AM85" s="51">
        <f>AL85+AM81+AM84</f>
        <v>79478945.6946717</v>
      </c>
      <c r="AN85" s="51">
        <f>AM85+AN81+AN84</f>
        <v>83765080.5396191</v>
      </c>
      <c r="AO85" s="51">
        <f>AN85+AO81+AO84</f>
        <v>88098140.1776373</v>
      </c>
      <c r="AP85" s="51">
        <f>AO85+AP81+AP84</f>
        <v>92476023.5129279</v>
      </c>
    </row>
    <row r="86">
      <c r="A86" s="11" t="inlineStr">
        <is>
          <t>Lowest cash in the year</t>
        </is>
      </c>
      <c r="B86" s="14" t="inlineStr">
        <is>
          <t>AED</t>
        </is>
      </c>
      <c r="C86" s="63">
        <f>MIN(G85:R85)</f>
        <v>6696648.0008518</v>
      </c>
      <c r="D86" s="63">
        <f>MIN(S85:AD85)</f>
        <v>16814609.9593893</v>
      </c>
      <c r="E86" s="63">
        <f>MIN(AE85:AP85)</f>
        <v>47881440.0626525</v>
      </c>
    </row>
    <row r="87">
      <c r="A87" s="11" t="inlineStr">
        <is>
          <t>Month of the lowest cash</t>
        </is>
      </c>
      <c r="B87" s="14" t="inlineStr">
        <is>
          <t>month</t>
        </is>
      </c>
      <c r="C87" s="64">
        <f>MATCH(C86,G85:R85,0)+0</f>
        <v>2</v>
      </c>
      <c r="D87" s="64">
        <f>MATCH(D86,S85:AD85,0)+12</f>
        <v>13</v>
      </c>
      <c r="E87" s="64">
        <f>MATCH(E86,AE85:AP85,0)+24</f>
        <v>25</v>
      </c>
    </row>
    <row r="88">
      <c r="A88" s="11" t="inlineStr">
        <is>
          <t>Month number if the result is positive (999 if not)</t>
        </is>
      </c>
      <c r="B88" s="14" t="inlineStr">
        <is>
          <t>month</t>
        </is>
      </c>
      <c r="G88" s="25">
        <f>IF(G81&gt;0,G5,999)</f>
        <v>999</v>
      </c>
      <c r="H88" s="25">
        <f>IF(H81&gt;0,H5,999)</f>
        <v>999</v>
      </c>
      <c r="I88" s="25">
        <f>IF(I81&gt;0,I5,999)</f>
        <v>3</v>
      </c>
      <c r="J88" s="25">
        <f>IF(J81&gt;0,J5,999)</f>
        <v>4</v>
      </c>
      <c r="K88" s="25">
        <f>IF(K81&gt;0,K5,999)</f>
        <v>5</v>
      </c>
      <c r="L88" s="25">
        <f>IF(L81&gt;0,L5,999)</f>
        <v>6</v>
      </c>
      <c r="M88" s="25">
        <f>IF(M81&gt;0,M5,999)</f>
        <v>7</v>
      </c>
      <c r="N88" s="25">
        <f>IF(N81&gt;0,N5,999)</f>
        <v>8</v>
      </c>
      <c r="O88" s="25">
        <f>IF(O81&gt;0,O5,999)</f>
        <v>9</v>
      </c>
      <c r="P88" s="25">
        <f>IF(P81&gt;0,P5,999)</f>
        <v>10</v>
      </c>
      <c r="Q88" s="25">
        <f>IF(Q81&gt;0,Q5,999)</f>
        <v>11</v>
      </c>
      <c r="R88" s="25">
        <f>IF(R81&gt;0,R5,999)</f>
        <v>12</v>
      </c>
      <c r="S88" s="25">
        <f>IF(S81&gt;0,S5,999)</f>
        <v>13</v>
      </c>
      <c r="T88" s="25">
        <f>IF(T81&gt;0,T5,999)</f>
        <v>14</v>
      </c>
      <c r="U88" s="25">
        <f>IF(U81&gt;0,U5,999)</f>
        <v>15</v>
      </c>
      <c r="V88" s="25">
        <f>IF(V81&gt;0,V5,999)</f>
        <v>16</v>
      </c>
      <c r="W88" s="25">
        <f>IF(W81&gt;0,W5,999)</f>
        <v>17</v>
      </c>
      <c r="X88" s="25">
        <f>IF(X81&gt;0,X5,999)</f>
        <v>18</v>
      </c>
      <c r="Y88" s="25">
        <f>IF(Y81&gt;0,Y5,999)</f>
        <v>19</v>
      </c>
      <c r="Z88" s="25">
        <f>IF(Z81&gt;0,Z5,999)</f>
        <v>20</v>
      </c>
      <c r="AA88" s="25">
        <f>IF(AA81&gt;0,AA5,999)</f>
        <v>21</v>
      </c>
      <c r="AB88" s="25">
        <f>IF(AB81&gt;0,AB5,999)</f>
        <v>22</v>
      </c>
      <c r="AC88" s="25">
        <f>IF(AC81&gt;0,AC5,999)</f>
        <v>23</v>
      </c>
      <c r="AD88" s="25">
        <f>IF(AD81&gt;0,AD5,999)</f>
        <v>24</v>
      </c>
      <c r="AE88" s="25">
        <f>IF(AE81&gt;0,AE5,999)</f>
        <v>25</v>
      </c>
      <c r="AF88" s="25">
        <f>IF(AF81&gt;0,AF5,999)</f>
        <v>26</v>
      </c>
      <c r="AG88" s="25">
        <f>IF(AG81&gt;0,AG5,999)</f>
        <v>27</v>
      </c>
      <c r="AH88" s="25">
        <f>IF(AH81&gt;0,AH5,999)</f>
        <v>28</v>
      </c>
      <c r="AI88" s="25">
        <f>IF(AI81&gt;0,AI5,999)</f>
        <v>29</v>
      </c>
      <c r="AJ88" s="25">
        <f>IF(AJ81&gt;0,AJ5,999)</f>
        <v>30</v>
      </c>
      <c r="AK88" s="25">
        <f>IF(AK81&gt;0,AK5,999)</f>
        <v>31</v>
      </c>
      <c r="AL88" s="25">
        <f>IF(AL81&gt;0,AL5,999)</f>
        <v>32</v>
      </c>
      <c r="AM88" s="25">
        <f>IF(AM81&gt;0,AM5,999)</f>
        <v>33</v>
      </c>
      <c r="AN88" s="25">
        <f>IF(AN81&gt;0,AN5,999)</f>
        <v>34</v>
      </c>
      <c r="AO88" s="25">
        <f>IF(AO81&gt;0,AO5,999)</f>
        <v>35</v>
      </c>
      <c r="AP88" s="25">
        <f>IF(AP81&gt;0,AP5,999)</f>
        <v>36</v>
      </c>
    </row>
    <row r="89">
      <c r="A89" s="11" t="inlineStr">
        <is>
          <t>Month number if cash is below zero (999 if not)</t>
        </is>
      </c>
      <c r="B89" s="14" t="inlineStr">
        <is>
          <t>month</t>
        </is>
      </c>
      <c r="G89" s="25">
        <f>IF(G85&lt;0,G5,999)</f>
        <v>999</v>
      </c>
      <c r="H89" s="25">
        <f>IF(H85&lt;0,H5,999)</f>
        <v>999</v>
      </c>
      <c r="I89" s="25">
        <f>IF(I85&lt;0,I5,999)</f>
        <v>999</v>
      </c>
      <c r="J89" s="25">
        <f>IF(J85&lt;0,J5,999)</f>
        <v>999</v>
      </c>
      <c r="K89" s="25">
        <f>IF(K85&lt;0,K5,999)</f>
        <v>999</v>
      </c>
      <c r="L89" s="25">
        <f>IF(L85&lt;0,L5,999)</f>
        <v>999</v>
      </c>
      <c r="M89" s="25">
        <f>IF(M85&lt;0,M5,999)</f>
        <v>999</v>
      </c>
      <c r="N89" s="25">
        <f>IF(N85&lt;0,N5,999)</f>
        <v>999</v>
      </c>
      <c r="O89" s="25">
        <f>IF(O85&lt;0,O5,999)</f>
        <v>999</v>
      </c>
      <c r="P89" s="25">
        <f>IF(P85&lt;0,P5,999)</f>
        <v>999</v>
      </c>
      <c r="Q89" s="25">
        <f>IF(Q85&lt;0,Q5,999)</f>
        <v>999</v>
      </c>
      <c r="R89" s="25">
        <f>IF(R85&lt;0,R5,999)</f>
        <v>999</v>
      </c>
      <c r="S89" s="25">
        <f>IF(S85&lt;0,S5,999)</f>
        <v>999</v>
      </c>
      <c r="T89" s="25">
        <f>IF(T85&lt;0,T5,999)</f>
        <v>999</v>
      </c>
      <c r="U89" s="25">
        <f>IF(U85&lt;0,U5,999)</f>
        <v>999</v>
      </c>
      <c r="V89" s="25">
        <f>IF(V85&lt;0,V5,999)</f>
        <v>999</v>
      </c>
      <c r="W89" s="25">
        <f>IF(W85&lt;0,W5,999)</f>
        <v>999</v>
      </c>
      <c r="X89" s="25">
        <f>IF(X85&lt;0,X5,999)</f>
        <v>999</v>
      </c>
      <c r="Y89" s="25">
        <f>IF(Y85&lt;0,Y5,999)</f>
        <v>999</v>
      </c>
      <c r="Z89" s="25">
        <f>IF(Z85&lt;0,Z5,999)</f>
        <v>999</v>
      </c>
      <c r="AA89" s="25">
        <f>IF(AA85&lt;0,AA5,999)</f>
        <v>999</v>
      </c>
      <c r="AB89" s="25">
        <f>IF(AB85&lt;0,AB5,999)</f>
        <v>999</v>
      </c>
      <c r="AC89" s="25">
        <f>IF(AC85&lt;0,AC5,999)</f>
        <v>999</v>
      </c>
      <c r="AD89" s="25">
        <f>IF(AD85&lt;0,AD5,999)</f>
        <v>999</v>
      </c>
      <c r="AE89" s="25">
        <f>IF(AE85&lt;0,AE5,999)</f>
        <v>999</v>
      </c>
      <c r="AF89" s="25">
        <f>IF(AF85&lt;0,AF5,999)</f>
        <v>999</v>
      </c>
      <c r="AG89" s="25">
        <f>IF(AG85&lt;0,AG5,999)</f>
        <v>999</v>
      </c>
      <c r="AH89" s="25">
        <f>IF(AH85&lt;0,AH5,999)</f>
        <v>999</v>
      </c>
      <c r="AI89" s="25">
        <f>IF(AI85&lt;0,AI5,999)</f>
        <v>999</v>
      </c>
      <c r="AJ89" s="25">
        <f>IF(AJ85&lt;0,AJ5,999)</f>
        <v>999</v>
      </c>
      <c r="AK89" s="25">
        <f>IF(AK85&lt;0,AK5,999)</f>
        <v>999</v>
      </c>
      <c r="AL89" s="25">
        <f>IF(AL85&lt;0,AL5,999)</f>
        <v>999</v>
      </c>
      <c r="AM89" s="25">
        <f>IF(AM85&lt;0,AM5,999)</f>
        <v>999</v>
      </c>
      <c r="AN89" s="25">
        <f>IF(AN85&lt;0,AN5,999)</f>
        <v>999</v>
      </c>
      <c r="AO89" s="25">
        <f>IF(AO85&lt;0,AO5,999)</f>
        <v>999</v>
      </c>
      <c r="AP89" s="25">
        <f>IF(AP85&lt;0,AP5,999)</f>
        <v>999</v>
      </c>
    </row>
  </sheetData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4A5E53"/>
    <outlinePr summaryBelow="1" summaryRight="1"/>
    <pageSetUpPr fitToPage="1"/>
  </sheetPr>
  <dimension ref="A1:I20"/>
  <sheetViews>
    <sheetView showGridLines="0" zoomScale="10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4" customWidth="1" min="5" max="5"/>
    <col width="34" customWidth="1" min="6" max="6"/>
    <col width="15" customWidth="1" min="7" max="7"/>
    <col width="15" customWidth="1" min="8" max="8"/>
    <col width="15" customWidth="1" min="9" max="9"/>
  </cols>
  <sheetData>
    <row r="1" ht="24" customHeight="1">
      <c r="A1" s="1" t="inlineStr">
        <is>
          <t>Sensitivity: cost per install and conversion</t>
        </is>
      </c>
    </row>
    <row r="2">
      <c r="A2" s="2" t="inlineStr">
        <is>
          <t>Base case settings, except the cost per install (rows) and the install-to-paid conversion (columns). Each cell is a full 36-month run on the Sensitivity runs sheet.</t>
        </is>
      </c>
    </row>
    <row r="3">
      <c r="A3" s="2" t="inlineStr">
        <is>
          <t>Cost per install is the biggest unknown: Stevan has no market figure yet. The inputs in blue can be changed.</t>
        </is>
      </c>
    </row>
    <row r="5">
      <c r="A5" s="35" t="inlineStr">
        <is>
          <t>Members at the end of year 1</t>
        </is>
      </c>
      <c r="F5" s="35" t="inlineStr">
        <is>
          <t>Lowest cash balance in 36 months (AED)</t>
        </is>
      </c>
    </row>
    <row r="6">
      <c r="A6" s="32" t="inlineStr">
        <is>
          <t>Cost per install (AED) \ conversion</t>
        </is>
      </c>
      <c r="B6" s="65" t="n">
        <v>0.03</v>
      </c>
      <c r="C6" s="65" t="n">
        <v>0.05</v>
      </c>
      <c r="D6" s="65" t="n">
        <v>0.08</v>
      </c>
      <c r="F6" s="32" t="inlineStr">
        <is>
          <t>Cost per install (AED) \ conversion</t>
        </is>
      </c>
      <c r="G6" s="66">
        <f>B6</f>
        <v>0.03</v>
      </c>
      <c r="H6" s="66">
        <f>C6</f>
        <v>0.05</v>
      </c>
      <c r="I6" s="66">
        <f>D6</f>
        <v>0.08</v>
      </c>
    </row>
    <row r="7">
      <c r="A7" s="67" t="n">
        <v>10</v>
      </c>
      <c r="B7" s="37">
        <f>'Sensitivity runs'!C28</f>
        <v>10191.9262597635</v>
      </c>
      <c r="C7" s="37">
        <f>'Sensitivity runs'!C118</f>
        <v>14853.2104329392</v>
      </c>
      <c r="D7" s="37">
        <f>'Sensitivity runs'!C208</f>
        <v>21845.1366927027</v>
      </c>
      <c r="F7" s="68">
        <f>A7</f>
        <v>10</v>
      </c>
      <c r="G7" s="37">
        <f>MIN('Sensitivity runs'!G86:AP86)</f>
        <v>4873211.02968879</v>
      </c>
      <c r="H7" s="37">
        <f>MIN('Sensitivity runs'!G176:AP176)</f>
        <v>5873464.4041499</v>
      </c>
      <c r="I7" s="37">
        <f>MIN('Sensitivity runs'!G266:AP266)</f>
        <v>6674075.99745876</v>
      </c>
    </row>
    <row r="8">
      <c r="A8" s="69" t="n">
        <v>15</v>
      </c>
      <c r="B8" s="70">
        <f>'Sensitivity runs'!C298</f>
        <v>7861.28417317568</v>
      </c>
      <c r="C8" s="70">
        <f>'Sensitivity runs'!C388</f>
        <v>10968.8069552928</v>
      </c>
      <c r="D8" s="70">
        <f>'Sensitivity runs'!C478</f>
        <v>15630.0911284685</v>
      </c>
      <c r="F8" s="71">
        <f>A8</f>
        <v>15</v>
      </c>
      <c r="G8" s="70">
        <f>MIN('Sensitivity runs'!G356:AP356)</f>
        <v>3385066.02541695</v>
      </c>
      <c r="H8" s="70">
        <f>MIN('Sensitivity runs'!G446:AP446)</f>
        <v>5151495.73285782</v>
      </c>
      <c r="I8" s="70">
        <f>MIN('Sensitivity runs'!G536:AP536)</f>
        <v>5974695.36442656</v>
      </c>
    </row>
    <row r="9">
      <c r="A9" s="67" t="n">
        <v>25</v>
      </c>
      <c r="B9" s="37">
        <f>'Sensitivity runs'!C568</f>
        <v>5996.77050390541</v>
      </c>
      <c r="C9" s="37">
        <f>'Sensitivity runs'!C658</f>
        <v>7861.28417317568</v>
      </c>
      <c r="D9" s="37">
        <f>'Sensitivity runs'!C748</f>
        <v>10658.0546770811</v>
      </c>
      <c r="F9" s="68">
        <f>A9</f>
        <v>25</v>
      </c>
      <c r="G9" s="37">
        <f>MIN('Sensitivity runs'!G626:AP626)</f>
        <v>1628620.98683794</v>
      </c>
      <c r="H9" s="37">
        <f>MIN('Sensitivity runs'!G716:AP716)</f>
        <v>3385066.02541695</v>
      </c>
      <c r="I9" s="37">
        <f>MIN('Sensitivity runs'!G806:AP806)</f>
        <v>5053185.33727128</v>
      </c>
    </row>
    <row r="10">
      <c r="A10" s="69" t="n">
        <v>35</v>
      </c>
      <c r="B10" s="70">
        <f>'Sensitivity runs'!C838</f>
        <v>5197.69321707529</v>
      </c>
      <c r="C10" s="70">
        <f>'Sensitivity runs'!C928</f>
        <v>6529.48869512549</v>
      </c>
      <c r="D10" s="70">
        <f>'Sensitivity runs'!C1018</f>
        <v>8527.18191220078</v>
      </c>
      <c r="F10" s="71">
        <f>A10</f>
        <v>35</v>
      </c>
      <c r="G10" s="70">
        <f>MIN('Sensitivity runs'!G896:AP896)</f>
        <v>80025.7823968895</v>
      </c>
      <c r="H10" s="70">
        <f>MIN('Sensitivity runs'!G986:AP986)</f>
        <v>2242659.87529782</v>
      </c>
      <c r="I10" s="70">
        <f>MIN('Sensitivity runs'!G1076:AP1076)</f>
        <v>3948322.01157646</v>
      </c>
    </row>
    <row r="12">
      <c r="A12" s="35" t="inlineStr">
        <is>
          <t>How to read it</t>
        </is>
      </c>
    </row>
    <row r="13">
      <c r="A13" s="14" t="inlineStr">
        <is>
          <t>Cost per install is ad spend per download. The cost per paying member is the cost per install divided by the conversion rate, then reduced by organic members.</t>
        </is>
      </c>
    </row>
    <row r="14">
      <c r="A14" s="14" t="inlineStr">
        <is>
          <t>Example at the Base settings: AED 15 per install / 5% conversion = AED 300 per paid member; with 60% more joining organically, AED 187.50 of ad spend per new member.</t>
        </is>
      </c>
    </row>
    <row r="15">
      <c r="A15" s="14" t="inlineStr">
        <is>
          <t>Members at the end of year 1 include company seats (unaffected by these two inputs). The lowest cash balance is over all 36 months, after the AED 7M raise in month 1.</t>
        </is>
      </c>
    </row>
    <row r="16">
      <c r="A16" s="14" t="inlineStr">
        <is>
          <t>A negative lowest balance means the case runs out of cash within 36 months at that cost per install and conversion.</t>
        </is>
      </c>
    </row>
    <row r="18">
      <c r="A18" s="35" t="inlineStr">
        <is>
          <t>Base case for comparison</t>
        </is>
      </c>
    </row>
    <row r="19">
      <c r="A19" s="19" t="inlineStr">
        <is>
          <t>Members at the end of year 1</t>
        </is>
      </c>
      <c r="B19" s="37">
        <f>Base!C27</f>
        <v>10968.8069552928</v>
      </c>
    </row>
    <row r="20">
      <c r="A20" s="19" t="inlineStr">
        <is>
          <t>Lowest cash balance in 36 months</t>
        </is>
      </c>
      <c r="B20" s="37">
        <f>MIN(Base!G85:AP85)</f>
        <v>5151495.73285782</v>
      </c>
    </row>
  </sheetData>
  <pageMargins left="0.75" right="0.75" top="1" bottom="1" header="0.5" footer="0.5"/>
  <pageSetup orientation="portrait" paperSize="9" fitToHeight="0" fitToWidth="1"/>
</worksheet>
</file>

<file path=xl/worksheets/sheet9.xml><?xml version="1.0" encoding="utf-8"?>
<worksheet xmlns="http://schemas.openxmlformats.org/spreadsheetml/2006/main">
  <sheetPr>
    <tabColor rgb="004A5E53"/>
    <outlinePr summaryBelow="1" summaryRight="1"/>
    <pageSetUpPr fitToPage="1"/>
  </sheetPr>
  <dimension ref="A1:AP1080"/>
  <sheetViews>
    <sheetView showGridLines="0" zoomScale="100" workbookViewId="0">
      <selection activeCell="A1" sqref="A1"/>
    </sheetView>
  </sheetViews>
  <sheetFormatPr baseColWidth="8" defaultRowHeight="15"/>
  <cols>
    <col width="50" customWidth="1" min="1" max="1"/>
    <col width="13" customWidth="1" min="2" max="2"/>
    <col width="13" customWidth="1" min="3" max="3"/>
    <col width="13" customWidth="1" min="4" max="4"/>
    <col width="13" customWidth="1" min="5" max="5"/>
    <col width="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</cols>
  <sheetData>
    <row r="1">
      <c r="A1" s="1" t="inlineStr">
        <is>
          <t>Sensitivity runs</t>
        </is>
      </c>
    </row>
    <row r="2">
      <c r="A2" s="2" t="inlineStr">
        <is>
          <t>Twelve copies of the Base engine, each with its own cost per install and conversion from the Sensitivity sheet. Everything else reads the Base column of the Assumptions sheet.</t>
        </is>
      </c>
    </row>
    <row r="4">
      <c r="A4" s="52" t="inlineStr">
        <is>
          <t>Run 1: cost per install from Sensitivity!A7, conversion from Sensitivity!B6</t>
        </is>
      </c>
    </row>
    <row r="5">
      <c r="A5" s="53" t="inlineStr"/>
      <c r="B5" s="53" t="inlineStr">
        <is>
          <t>Unit</t>
        </is>
      </c>
      <c r="C5" s="54" t="inlineStr">
        <is>
          <t>Year 1</t>
        </is>
      </c>
      <c r="D5" s="54" t="inlineStr">
        <is>
          <t>Year 2</t>
        </is>
      </c>
      <c r="E5" s="54" t="inlineStr">
        <is>
          <t>Year 3</t>
        </is>
      </c>
      <c r="F5" s="54" t="inlineStr"/>
      <c r="G5" s="54" t="inlineStr">
        <is>
          <t>M1</t>
        </is>
      </c>
      <c r="H5" s="54" t="inlineStr">
        <is>
          <t>M2</t>
        </is>
      </c>
      <c r="I5" s="54" t="inlineStr">
        <is>
          <t>M3</t>
        </is>
      </c>
      <c r="J5" s="54" t="inlineStr">
        <is>
          <t>M4</t>
        </is>
      </c>
      <c r="K5" s="54" t="inlineStr">
        <is>
          <t>M5</t>
        </is>
      </c>
      <c r="L5" s="54" t="inlineStr">
        <is>
          <t>M6</t>
        </is>
      </c>
      <c r="M5" s="54" t="inlineStr">
        <is>
          <t>M7</t>
        </is>
      </c>
      <c r="N5" s="54" t="inlineStr">
        <is>
          <t>M8</t>
        </is>
      </c>
      <c r="O5" s="54" t="inlineStr">
        <is>
          <t>M9</t>
        </is>
      </c>
      <c r="P5" s="54" t="inlineStr">
        <is>
          <t>M10</t>
        </is>
      </c>
      <c r="Q5" s="54" t="inlineStr">
        <is>
          <t>M11</t>
        </is>
      </c>
      <c r="R5" s="54" t="inlineStr">
        <is>
          <t>M12</t>
        </is>
      </c>
      <c r="S5" s="54" t="inlineStr">
        <is>
          <t>M13</t>
        </is>
      </c>
      <c r="T5" s="54" t="inlineStr">
        <is>
          <t>M14</t>
        </is>
      </c>
      <c r="U5" s="54" t="inlineStr">
        <is>
          <t>M15</t>
        </is>
      </c>
      <c r="V5" s="54" t="inlineStr">
        <is>
          <t>M16</t>
        </is>
      </c>
      <c r="W5" s="54" t="inlineStr">
        <is>
          <t>M17</t>
        </is>
      </c>
      <c r="X5" s="54" t="inlineStr">
        <is>
          <t>M18</t>
        </is>
      </c>
      <c r="Y5" s="54" t="inlineStr">
        <is>
          <t>M19</t>
        </is>
      </c>
      <c r="Z5" s="54" t="inlineStr">
        <is>
          <t>M20</t>
        </is>
      </c>
      <c r="AA5" s="54" t="inlineStr">
        <is>
          <t>M21</t>
        </is>
      </c>
      <c r="AB5" s="54" t="inlineStr">
        <is>
          <t>M22</t>
        </is>
      </c>
      <c r="AC5" s="54" t="inlineStr">
        <is>
          <t>M23</t>
        </is>
      </c>
      <c r="AD5" s="54" t="inlineStr">
        <is>
          <t>M24</t>
        </is>
      </c>
      <c r="AE5" s="54" t="inlineStr">
        <is>
          <t>M25</t>
        </is>
      </c>
      <c r="AF5" s="54" t="inlineStr">
        <is>
          <t>M26</t>
        </is>
      </c>
      <c r="AG5" s="54" t="inlineStr">
        <is>
          <t>M27</t>
        </is>
      </c>
      <c r="AH5" s="54" t="inlineStr">
        <is>
          <t>M28</t>
        </is>
      </c>
      <c r="AI5" s="54" t="inlineStr">
        <is>
          <t>M29</t>
        </is>
      </c>
      <c r="AJ5" s="54" t="inlineStr">
        <is>
          <t>M30</t>
        </is>
      </c>
      <c r="AK5" s="54" t="inlineStr">
        <is>
          <t>M31</t>
        </is>
      </c>
      <c r="AL5" s="54" t="inlineStr">
        <is>
          <t>M32</t>
        </is>
      </c>
      <c r="AM5" s="54" t="inlineStr">
        <is>
          <t>M33</t>
        </is>
      </c>
      <c r="AN5" s="54" t="inlineStr">
        <is>
          <t>M34</t>
        </is>
      </c>
      <c r="AO5" s="54" t="inlineStr">
        <is>
          <t>M35</t>
        </is>
      </c>
      <c r="AP5" s="54" t="inlineStr">
        <is>
          <t>M36</t>
        </is>
      </c>
    </row>
    <row r="6">
      <c r="A6" s="14" t="inlineStr">
        <is>
          <t>Month</t>
        </is>
      </c>
      <c r="G6" s="55" t="n">
        <v>1</v>
      </c>
      <c r="H6" s="55">
        <f>G6+1</f>
        <v>2</v>
      </c>
      <c r="I6" s="55">
        <f>H6+1</f>
        <v>3</v>
      </c>
      <c r="J6" s="55">
        <f>I6+1</f>
        <v>4</v>
      </c>
      <c r="K6" s="55">
        <f>J6+1</f>
        <v>5</v>
      </c>
      <c r="L6" s="55">
        <f>K6+1</f>
        <v>6</v>
      </c>
      <c r="M6" s="55">
        <f>L6+1</f>
        <v>7</v>
      </c>
      <c r="N6" s="55">
        <f>M6+1</f>
        <v>8</v>
      </c>
      <c r="O6" s="55">
        <f>N6+1</f>
        <v>9</v>
      </c>
      <c r="P6" s="55">
        <f>O6+1</f>
        <v>10</v>
      </c>
      <c r="Q6" s="55">
        <f>P6+1</f>
        <v>11</v>
      </c>
      <c r="R6" s="55">
        <f>Q6+1</f>
        <v>12</v>
      </c>
      <c r="S6" s="55">
        <f>R6+1</f>
        <v>13</v>
      </c>
      <c r="T6" s="55">
        <f>S6+1</f>
        <v>14</v>
      </c>
      <c r="U6" s="55">
        <f>T6+1</f>
        <v>15</v>
      </c>
      <c r="V6" s="55">
        <f>U6+1</f>
        <v>16</v>
      </c>
      <c r="W6" s="55">
        <f>V6+1</f>
        <v>17</v>
      </c>
      <c r="X6" s="55">
        <f>W6+1</f>
        <v>18</v>
      </c>
      <c r="Y6" s="55">
        <f>X6+1</f>
        <v>19</v>
      </c>
      <c r="Z6" s="55">
        <f>Y6+1</f>
        <v>20</v>
      </c>
      <c r="AA6" s="55">
        <f>Z6+1</f>
        <v>21</v>
      </c>
      <c r="AB6" s="55">
        <f>AA6+1</f>
        <v>22</v>
      </c>
      <c r="AC6" s="55">
        <f>AB6+1</f>
        <v>23</v>
      </c>
      <c r="AD6" s="55">
        <f>AC6+1</f>
        <v>24</v>
      </c>
      <c r="AE6" s="55">
        <f>AD6+1</f>
        <v>25</v>
      </c>
      <c r="AF6" s="55">
        <f>AE6+1</f>
        <v>26</v>
      </c>
      <c r="AG6" s="55">
        <f>AF6+1</f>
        <v>27</v>
      </c>
      <c r="AH6" s="55">
        <f>AG6+1</f>
        <v>28</v>
      </c>
      <c r="AI6" s="55">
        <f>AH6+1</f>
        <v>29</v>
      </c>
      <c r="AJ6" s="55">
        <f>AI6+1</f>
        <v>30</v>
      </c>
      <c r="AK6" s="55">
        <f>AJ6+1</f>
        <v>31</v>
      </c>
      <c r="AL6" s="55">
        <f>AK6+1</f>
        <v>32</v>
      </c>
      <c r="AM6" s="55">
        <f>AL6+1</f>
        <v>33</v>
      </c>
      <c r="AN6" s="55">
        <f>AM6+1</f>
        <v>34</v>
      </c>
      <c r="AO6" s="55">
        <f>AN6+1</f>
        <v>35</v>
      </c>
      <c r="AP6" s="55">
        <f>AO6+1</f>
        <v>36</v>
      </c>
    </row>
    <row r="7">
      <c r="A7" s="14" t="inlineStr">
        <is>
          <t>Year</t>
        </is>
      </c>
      <c r="G7" s="55">
        <f>INT((G6-1)/12)+1</f>
        <v>1</v>
      </c>
      <c r="H7" s="55">
        <f>INT((H6-1)/12)+1</f>
        <v>1</v>
      </c>
      <c r="I7" s="55">
        <f>INT((I6-1)/12)+1</f>
        <v>1</v>
      </c>
      <c r="J7" s="55">
        <f>INT((J6-1)/12)+1</f>
        <v>1</v>
      </c>
      <c r="K7" s="55">
        <f>INT((K6-1)/12)+1</f>
        <v>1</v>
      </c>
      <c r="L7" s="55">
        <f>INT((L6-1)/12)+1</f>
        <v>1</v>
      </c>
      <c r="M7" s="55">
        <f>INT((M6-1)/12)+1</f>
        <v>1</v>
      </c>
      <c r="N7" s="55">
        <f>INT((N6-1)/12)+1</f>
        <v>1</v>
      </c>
      <c r="O7" s="55">
        <f>INT((O6-1)/12)+1</f>
        <v>1</v>
      </c>
      <c r="P7" s="55">
        <f>INT((P6-1)/12)+1</f>
        <v>1</v>
      </c>
      <c r="Q7" s="55">
        <f>INT((Q6-1)/12)+1</f>
        <v>1</v>
      </c>
      <c r="R7" s="55">
        <f>INT((R6-1)/12)+1</f>
        <v>1</v>
      </c>
      <c r="S7" s="55">
        <f>INT((S6-1)/12)+1</f>
        <v>2</v>
      </c>
      <c r="T7" s="55">
        <f>INT((T6-1)/12)+1</f>
        <v>2</v>
      </c>
      <c r="U7" s="55">
        <f>INT((U6-1)/12)+1</f>
        <v>2</v>
      </c>
      <c r="V7" s="55">
        <f>INT((V6-1)/12)+1</f>
        <v>2</v>
      </c>
      <c r="W7" s="55">
        <f>INT((W6-1)/12)+1</f>
        <v>2</v>
      </c>
      <c r="X7" s="55">
        <f>INT((X6-1)/12)+1</f>
        <v>2</v>
      </c>
      <c r="Y7" s="55">
        <f>INT((Y6-1)/12)+1</f>
        <v>2</v>
      </c>
      <c r="Z7" s="55">
        <f>INT((Z6-1)/12)+1</f>
        <v>2</v>
      </c>
      <c r="AA7" s="55">
        <f>INT((AA6-1)/12)+1</f>
        <v>2</v>
      </c>
      <c r="AB7" s="55">
        <f>INT((AB6-1)/12)+1</f>
        <v>2</v>
      </c>
      <c r="AC7" s="55">
        <f>INT((AC6-1)/12)+1</f>
        <v>2</v>
      </c>
      <c r="AD7" s="55">
        <f>INT((AD6-1)/12)+1</f>
        <v>2</v>
      </c>
      <c r="AE7" s="55">
        <f>INT((AE6-1)/12)+1</f>
        <v>3</v>
      </c>
      <c r="AF7" s="55">
        <f>INT((AF6-1)/12)+1</f>
        <v>3</v>
      </c>
      <c r="AG7" s="55">
        <f>INT((AG6-1)/12)+1</f>
        <v>3</v>
      </c>
      <c r="AH7" s="55">
        <f>INT((AH6-1)/12)+1</f>
        <v>3</v>
      </c>
      <c r="AI7" s="55">
        <f>INT((AI6-1)/12)+1</f>
        <v>3</v>
      </c>
      <c r="AJ7" s="55">
        <f>INT((AJ6-1)/12)+1</f>
        <v>3</v>
      </c>
      <c r="AK7" s="55">
        <f>INT((AK6-1)/12)+1</f>
        <v>3</v>
      </c>
      <c r="AL7" s="55">
        <f>INT((AL6-1)/12)+1</f>
        <v>3</v>
      </c>
      <c r="AM7" s="55">
        <f>INT((AM6-1)/12)+1</f>
        <v>3</v>
      </c>
      <c r="AN7" s="55">
        <f>INT((AN6-1)/12)+1</f>
        <v>3</v>
      </c>
      <c r="AO7" s="55">
        <f>INT((AO6-1)/12)+1</f>
        <v>3</v>
      </c>
      <c r="AP7" s="55">
        <f>INT((AP6-1)/12)+1</f>
        <v>3</v>
      </c>
    </row>
    <row r="8">
      <c r="A8" s="35" t="inlineStr">
        <is>
          <t>Acquisition</t>
        </is>
      </c>
    </row>
    <row r="10">
      <c r="A10" s="11" t="inlineStr">
        <is>
          <t>Performance marketing spend</t>
        </is>
      </c>
      <c r="B10" s="14" t="inlineStr">
        <is>
          <t>AED</t>
        </is>
      </c>
      <c r="C10" s="56">
        <f>SUM(G10:R10)</f>
        <v>1800000</v>
      </c>
      <c r="D10" s="56">
        <f>SUM(S10:AD10)</f>
        <v>2400000</v>
      </c>
      <c r="E10" s="56">
        <f>SUM(AE10:AP10)</f>
        <v>3000000</v>
      </c>
      <c r="G10" s="12">
        <f>CHOOSE(G7,Assumptions!$C$11,Assumptions!$C$12,Assumptions!$C$13)</f>
        <v>150000</v>
      </c>
      <c r="H10" s="12">
        <f>CHOOSE(H7,Assumptions!$C$11,Assumptions!$C$12,Assumptions!$C$13)</f>
        <v>150000</v>
      </c>
      <c r="I10" s="12">
        <f>CHOOSE(I7,Assumptions!$C$11,Assumptions!$C$12,Assumptions!$C$13)</f>
        <v>150000</v>
      </c>
      <c r="J10" s="12">
        <f>CHOOSE(J7,Assumptions!$C$11,Assumptions!$C$12,Assumptions!$C$13)</f>
        <v>150000</v>
      </c>
      <c r="K10" s="12">
        <f>CHOOSE(K7,Assumptions!$C$11,Assumptions!$C$12,Assumptions!$C$13)</f>
        <v>150000</v>
      </c>
      <c r="L10" s="12">
        <f>CHOOSE(L7,Assumptions!$C$11,Assumptions!$C$12,Assumptions!$C$13)</f>
        <v>150000</v>
      </c>
      <c r="M10" s="12">
        <f>CHOOSE(M7,Assumptions!$C$11,Assumptions!$C$12,Assumptions!$C$13)</f>
        <v>150000</v>
      </c>
      <c r="N10" s="12">
        <f>CHOOSE(N7,Assumptions!$C$11,Assumptions!$C$12,Assumptions!$C$13)</f>
        <v>150000</v>
      </c>
      <c r="O10" s="12">
        <f>CHOOSE(O7,Assumptions!$C$11,Assumptions!$C$12,Assumptions!$C$13)</f>
        <v>150000</v>
      </c>
      <c r="P10" s="12">
        <f>CHOOSE(P7,Assumptions!$C$11,Assumptions!$C$12,Assumptions!$C$13)</f>
        <v>150000</v>
      </c>
      <c r="Q10" s="12">
        <f>CHOOSE(Q7,Assumptions!$C$11,Assumptions!$C$12,Assumptions!$C$13)</f>
        <v>150000</v>
      </c>
      <c r="R10" s="12">
        <f>CHOOSE(R7,Assumptions!$C$11,Assumptions!$C$12,Assumptions!$C$13)</f>
        <v>150000</v>
      </c>
      <c r="S10" s="12">
        <f>CHOOSE(S7,Assumptions!$C$11,Assumptions!$C$12,Assumptions!$C$13)</f>
        <v>200000</v>
      </c>
      <c r="T10" s="12">
        <f>CHOOSE(T7,Assumptions!$C$11,Assumptions!$C$12,Assumptions!$C$13)</f>
        <v>200000</v>
      </c>
      <c r="U10" s="12">
        <f>CHOOSE(U7,Assumptions!$C$11,Assumptions!$C$12,Assumptions!$C$13)</f>
        <v>200000</v>
      </c>
      <c r="V10" s="12">
        <f>CHOOSE(V7,Assumptions!$C$11,Assumptions!$C$12,Assumptions!$C$13)</f>
        <v>200000</v>
      </c>
      <c r="W10" s="12">
        <f>CHOOSE(W7,Assumptions!$C$11,Assumptions!$C$12,Assumptions!$C$13)</f>
        <v>200000</v>
      </c>
      <c r="X10" s="12">
        <f>CHOOSE(X7,Assumptions!$C$11,Assumptions!$C$12,Assumptions!$C$13)</f>
        <v>200000</v>
      </c>
      <c r="Y10" s="12">
        <f>CHOOSE(Y7,Assumptions!$C$11,Assumptions!$C$12,Assumptions!$C$13)</f>
        <v>200000</v>
      </c>
      <c r="Z10" s="12">
        <f>CHOOSE(Z7,Assumptions!$C$11,Assumptions!$C$12,Assumptions!$C$13)</f>
        <v>200000</v>
      </c>
      <c r="AA10" s="12">
        <f>CHOOSE(AA7,Assumptions!$C$11,Assumptions!$C$12,Assumptions!$C$13)</f>
        <v>200000</v>
      </c>
      <c r="AB10" s="12">
        <f>CHOOSE(AB7,Assumptions!$C$11,Assumptions!$C$12,Assumptions!$C$13)</f>
        <v>200000</v>
      </c>
      <c r="AC10" s="12">
        <f>CHOOSE(AC7,Assumptions!$C$11,Assumptions!$C$12,Assumptions!$C$13)</f>
        <v>200000</v>
      </c>
      <c r="AD10" s="12">
        <f>CHOOSE(AD7,Assumptions!$C$11,Assumptions!$C$12,Assumptions!$C$13)</f>
        <v>200000</v>
      </c>
      <c r="AE10" s="12">
        <f>CHOOSE(AE7,Assumptions!$C$11,Assumptions!$C$12,Assumptions!$C$13)</f>
        <v>250000</v>
      </c>
      <c r="AF10" s="12">
        <f>CHOOSE(AF7,Assumptions!$C$11,Assumptions!$C$12,Assumptions!$C$13)</f>
        <v>250000</v>
      </c>
      <c r="AG10" s="12">
        <f>CHOOSE(AG7,Assumptions!$C$11,Assumptions!$C$12,Assumptions!$C$13)</f>
        <v>250000</v>
      </c>
      <c r="AH10" s="12">
        <f>CHOOSE(AH7,Assumptions!$C$11,Assumptions!$C$12,Assumptions!$C$13)</f>
        <v>250000</v>
      </c>
      <c r="AI10" s="12">
        <f>CHOOSE(AI7,Assumptions!$C$11,Assumptions!$C$12,Assumptions!$C$13)</f>
        <v>250000</v>
      </c>
      <c r="AJ10" s="12">
        <f>CHOOSE(AJ7,Assumptions!$C$11,Assumptions!$C$12,Assumptions!$C$13)</f>
        <v>250000</v>
      </c>
      <c r="AK10" s="12">
        <f>CHOOSE(AK7,Assumptions!$C$11,Assumptions!$C$12,Assumptions!$C$13)</f>
        <v>250000</v>
      </c>
      <c r="AL10" s="12">
        <f>CHOOSE(AL7,Assumptions!$C$11,Assumptions!$C$12,Assumptions!$C$13)</f>
        <v>250000</v>
      </c>
      <c r="AM10" s="12">
        <f>CHOOSE(AM7,Assumptions!$C$11,Assumptions!$C$12,Assumptions!$C$13)</f>
        <v>250000</v>
      </c>
      <c r="AN10" s="12">
        <f>CHOOSE(AN7,Assumptions!$C$11,Assumptions!$C$12,Assumptions!$C$13)</f>
        <v>250000</v>
      </c>
      <c r="AO10" s="12">
        <f>CHOOSE(AO7,Assumptions!$C$11,Assumptions!$C$12,Assumptions!$C$13)</f>
        <v>250000</v>
      </c>
      <c r="AP10" s="12">
        <f>CHOOSE(AP7,Assumptions!$C$11,Assumptions!$C$12,Assumptions!$C$13)</f>
        <v>250000</v>
      </c>
    </row>
    <row r="11">
      <c r="A11" s="11" t="inlineStr">
        <is>
          <t>Installs</t>
        </is>
      </c>
      <c r="B11" s="14" t="inlineStr">
        <is>
          <t>installs</t>
        </is>
      </c>
      <c r="C11" s="56">
        <f>SUM(G11:R11)</f>
        <v>180000</v>
      </c>
      <c r="D11" s="56">
        <f>SUM(S11:AD11)</f>
        <v>240000</v>
      </c>
      <c r="E11" s="56">
        <f>SUM(AE11:AP11)</f>
        <v>300000</v>
      </c>
      <c r="G11" s="12">
        <f>G10/Sensitivity!$A$7</f>
        <v>15000</v>
      </c>
      <c r="H11" s="12">
        <f>H10/Sensitivity!$A$7</f>
        <v>15000</v>
      </c>
      <c r="I11" s="12">
        <f>I10/Sensitivity!$A$7</f>
        <v>15000</v>
      </c>
      <c r="J11" s="12">
        <f>J10/Sensitivity!$A$7</f>
        <v>15000</v>
      </c>
      <c r="K11" s="12">
        <f>K10/Sensitivity!$A$7</f>
        <v>15000</v>
      </c>
      <c r="L11" s="12">
        <f>L10/Sensitivity!$A$7</f>
        <v>15000</v>
      </c>
      <c r="M11" s="12">
        <f>M10/Sensitivity!$A$7</f>
        <v>15000</v>
      </c>
      <c r="N11" s="12">
        <f>N10/Sensitivity!$A$7</f>
        <v>15000</v>
      </c>
      <c r="O11" s="12">
        <f>O10/Sensitivity!$A$7</f>
        <v>15000</v>
      </c>
      <c r="P11" s="12">
        <f>P10/Sensitivity!$A$7</f>
        <v>15000</v>
      </c>
      <c r="Q11" s="12">
        <f>Q10/Sensitivity!$A$7</f>
        <v>15000</v>
      </c>
      <c r="R11" s="12">
        <f>R10/Sensitivity!$A$7</f>
        <v>15000</v>
      </c>
      <c r="S11" s="12">
        <f>S10/Sensitivity!$A$7</f>
        <v>20000</v>
      </c>
      <c r="T11" s="12">
        <f>T10/Sensitivity!$A$7</f>
        <v>20000</v>
      </c>
      <c r="U11" s="12">
        <f>U10/Sensitivity!$A$7</f>
        <v>20000</v>
      </c>
      <c r="V11" s="12">
        <f>V10/Sensitivity!$A$7</f>
        <v>20000</v>
      </c>
      <c r="W11" s="12">
        <f>W10/Sensitivity!$A$7</f>
        <v>20000</v>
      </c>
      <c r="X11" s="12">
        <f>X10/Sensitivity!$A$7</f>
        <v>20000</v>
      </c>
      <c r="Y11" s="12">
        <f>Y10/Sensitivity!$A$7</f>
        <v>20000</v>
      </c>
      <c r="Z11" s="12">
        <f>Z10/Sensitivity!$A$7</f>
        <v>20000</v>
      </c>
      <c r="AA11" s="12">
        <f>AA10/Sensitivity!$A$7</f>
        <v>20000</v>
      </c>
      <c r="AB11" s="12">
        <f>AB10/Sensitivity!$A$7</f>
        <v>20000</v>
      </c>
      <c r="AC11" s="12">
        <f>AC10/Sensitivity!$A$7</f>
        <v>20000</v>
      </c>
      <c r="AD11" s="12">
        <f>AD10/Sensitivity!$A$7</f>
        <v>20000</v>
      </c>
      <c r="AE11" s="12">
        <f>AE10/Sensitivity!$A$7</f>
        <v>25000</v>
      </c>
      <c r="AF11" s="12">
        <f>AF10/Sensitivity!$A$7</f>
        <v>25000</v>
      </c>
      <c r="AG11" s="12">
        <f>AG10/Sensitivity!$A$7</f>
        <v>25000</v>
      </c>
      <c r="AH11" s="12">
        <f>AH10/Sensitivity!$A$7</f>
        <v>25000</v>
      </c>
      <c r="AI11" s="12">
        <f>AI10/Sensitivity!$A$7</f>
        <v>25000</v>
      </c>
      <c r="AJ11" s="12">
        <f>AJ10/Sensitivity!$A$7</f>
        <v>25000</v>
      </c>
      <c r="AK11" s="12">
        <f>AK10/Sensitivity!$A$7</f>
        <v>25000</v>
      </c>
      <c r="AL11" s="12">
        <f>AL10/Sensitivity!$A$7</f>
        <v>25000</v>
      </c>
      <c r="AM11" s="12">
        <f>AM10/Sensitivity!$A$7</f>
        <v>25000</v>
      </c>
      <c r="AN11" s="12">
        <f>AN10/Sensitivity!$A$7</f>
        <v>25000</v>
      </c>
      <c r="AO11" s="12">
        <f>AO10/Sensitivity!$A$7</f>
        <v>25000</v>
      </c>
      <c r="AP11" s="12">
        <f>AP10/Sensitivity!$A$7</f>
        <v>25000</v>
      </c>
    </row>
    <row r="12">
      <c r="A12" s="11" t="inlineStr">
        <is>
          <t>Paid members (installs x conversion)</t>
        </is>
      </c>
      <c r="B12" s="14" t="inlineStr">
        <is>
          <t>members</t>
        </is>
      </c>
      <c r="C12" s="56">
        <f>SUM(G12:R12)</f>
        <v>5400</v>
      </c>
      <c r="D12" s="56">
        <f>SUM(S12:AD12)</f>
        <v>7200</v>
      </c>
      <c r="E12" s="56">
        <f>SUM(AE12:AP12)</f>
        <v>9000</v>
      </c>
      <c r="G12" s="12">
        <f>G11*Sensitivity!$B$6</f>
        <v>450</v>
      </c>
      <c r="H12" s="12">
        <f>H11*Sensitivity!$B$6</f>
        <v>450</v>
      </c>
      <c r="I12" s="12">
        <f>I11*Sensitivity!$B$6</f>
        <v>450</v>
      </c>
      <c r="J12" s="12">
        <f>J11*Sensitivity!$B$6</f>
        <v>450</v>
      </c>
      <c r="K12" s="12">
        <f>K11*Sensitivity!$B$6</f>
        <v>450</v>
      </c>
      <c r="L12" s="12">
        <f>L11*Sensitivity!$B$6</f>
        <v>450</v>
      </c>
      <c r="M12" s="12">
        <f>M11*Sensitivity!$B$6</f>
        <v>450</v>
      </c>
      <c r="N12" s="12">
        <f>N11*Sensitivity!$B$6</f>
        <v>450</v>
      </c>
      <c r="O12" s="12">
        <f>O11*Sensitivity!$B$6</f>
        <v>450</v>
      </c>
      <c r="P12" s="12">
        <f>P11*Sensitivity!$B$6</f>
        <v>450</v>
      </c>
      <c r="Q12" s="12">
        <f>Q11*Sensitivity!$B$6</f>
        <v>450</v>
      </c>
      <c r="R12" s="12">
        <f>R11*Sensitivity!$B$6</f>
        <v>450</v>
      </c>
      <c r="S12" s="12">
        <f>S11*Sensitivity!$B$6</f>
        <v>600</v>
      </c>
      <c r="T12" s="12">
        <f>T11*Sensitivity!$B$6</f>
        <v>600</v>
      </c>
      <c r="U12" s="12">
        <f>U11*Sensitivity!$B$6</f>
        <v>600</v>
      </c>
      <c r="V12" s="12">
        <f>V11*Sensitivity!$B$6</f>
        <v>600</v>
      </c>
      <c r="W12" s="12">
        <f>W11*Sensitivity!$B$6</f>
        <v>600</v>
      </c>
      <c r="X12" s="12">
        <f>X11*Sensitivity!$B$6</f>
        <v>600</v>
      </c>
      <c r="Y12" s="12">
        <f>Y11*Sensitivity!$B$6</f>
        <v>600</v>
      </c>
      <c r="Z12" s="12">
        <f>Z11*Sensitivity!$B$6</f>
        <v>600</v>
      </c>
      <c r="AA12" s="12">
        <f>AA11*Sensitivity!$B$6</f>
        <v>600</v>
      </c>
      <c r="AB12" s="12">
        <f>AB11*Sensitivity!$B$6</f>
        <v>600</v>
      </c>
      <c r="AC12" s="12">
        <f>AC11*Sensitivity!$B$6</f>
        <v>600</v>
      </c>
      <c r="AD12" s="12">
        <f>AD11*Sensitivity!$B$6</f>
        <v>600</v>
      </c>
      <c r="AE12" s="12">
        <f>AE11*Sensitivity!$B$6</f>
        <v>750</v>
      </c>
      <c r="AF12" s="12">
        <f>AF11*Sensitivity!$B$6</f>
        <v>750</v>
      </c>
      <c r="AG12" s="12">
        <f>AG11*Sensitivity!$B$6</f>
        <v>750</v>
      </c>
      <c r="AH12" s="12">
        <f>AH11*Sensitivity!$B$6</f>
        <v>750</v>
      </c>
      <c r="AI12" s="12">
        <f>AI11*Sensitivity!$B$6</f>
        <v>750</v>
      </c>
      <c r="AJ12" s="12">
        <f>AJ11*Sensitivity!$B$6</f>
        <v>750</v>
      </c>
      <c r="AK12" s="12">
        <f>AK11*Sensitivity!$B$6</f>
        <v>750</v>
      </c>
      <c r="AL12" s="12">
        <f>AL11*Sensitivity!$B$6</f>
        <v>750</v>
      </c>
      <c r="AM12" s="12">
        <f>AM11*Sensitivity!$B$6</f>
        <v>750</v>
      </c>
      <c r="AN12" s="12">
        <f>AN11*Sensitivity!$B$6</f>
        <v>750</v>
      </c>
      <c r="AO12" s="12">
        <f>AO11*Sensitivity!$B$6</f>
        <v>750</v>
      </c>
      <c r="AP12" s="12">
        <f>AP11*Sensitivity!$B$6</f>
        <v>750</v>
      </c>
    </row>
    <row r="13">
      <c r="A13" s="11" t="inlineStr">
        <is>
          <t>Organic, PR and creator members</t>
        </is>
      </c>
      <c r="B13" s="14" t="inlineStr">
        <is>
          <t>members</t>
        </is>
      </c>
      <c r="C13" s="56">
        <f>SUM(G13:R13)</f>
        <v>3240</v>
      </c>
      <c r="D13" s="56">
        <f>SUM(S13:AD13)</f>
        <v>4320</v>
      </c>
      <c r="E13" s="56">
        <f>SUM(AE13:AP13)</f>
        <v>5400</v>
      </c>
      <c r="G13" s="12">
        <f>G12*Assumptions!$C$16</f>
        <v>270</v>
      </c>
      <c r="H13" s="12">
        <f>H12*Assumptions!$C$16</f>
        <v>270</v>
      </c>
      <c r="I13" s="12">
        <f>I12*Assumptions!$C$16</f>
        <v>270</v>
      </c>
      <c r="J13" s="12">
        <f>J12*Assumptions!$C$16</f>
        <v>270</v>
      </c>
      <c r="K13" s="12">
        <f>K12*Assumptions!$C$16</f>
        <v>270</v>
      </c>
      <c r="L13" s="12">
        <f>L12*Assumptions!$C$16</f>
        <v>270</v>
      </c>
      <c r="M13" s="12">
        <f>M12*Assumptions!$C$16</f>
        <v>270</v>
      </c>
      <c r="N13" s="12">
        <f>N12*Assumptions!$C$16</f>
        <v>270</v>
      </c>
      <c r="O13" s="12">
        <f>O12*Assumptions!$C$16</f>
        <v>270</v>
      </c>
      <c r="P13" s="12">
        <f>P12*Assumptions!$C$16</f>
        <v>270</v>
      </c>
      <c r="Q13" s="12">
        <f>Q12*Assumptions!$C$16</f>
        <v>270</v>
      </c>
      <c r="R13" s="12">
        <f>R12*Assumptions!$C$16</f>
        <v>270</v>
      </c>
      <c r="S13" s="12">
        <f>S12*Assumptions!$C$16</f>
        <v>360</v>
      </c>
      <c r="T13" s="12">
        <f>T12*Assumptions!$C$16</f>
        <v>360</v>
      </c>
      <c r="U13" s="12">
        <f>U12*Assumptions!$C$16</f>
        <v>360</v>
      </c>
      <c r="V13" s="12">
        <f>V12*Assumptions!$C$16</f>
        <v>360</v>
      </c>
      <c r="W13" s="12">
        <f>W12*Assumptions!$C$16</f>
        <v>360</v>
      </c>
      <c r="X13" s="12">
        <f>X12*Assumptions!$C$16</f>
        <v>360</v>
      </c>
      <c r="Y13" s="12">
        <f>Y12*Assumptions!$C$16</f>
        <v>360</v>
      </c>
      <c r="Z13" s="12">
        <f>Z12*Assumptions!$C$16</f>
        <v>360</v>
      </c>
      <c r="AA13" s="12">
        <f>AA12*Assumptions!$C$16</f>
        <v>360</v>
      </c>
      <c r="AB13" s="12">
        <f>AB12*Assumptions!$C$16</f>
        <v>360</v>
      </c>
      <c r="AC13" s="12">
        <f>AC12*Assumptions!$C$16</f>
        <v>360</v>
      </c>
      <c r="AD13" s="12">
        <f>AD12*Assumptions!$C$16</f>
        <v>360</v>
      </c>
      <c r="AE13" s="12">
        <f>AE12*Assumptions!$C$16</f>
        <v>450</v>
      </c>
      <c r="AF13" s="12">
        <f>AF12*Assumptions!$C$16</f>
        <v>450</v>
      </c>
      <c r="AG13" s="12">
        <f>AG12*Assumptions!$C$16</f>
        <v>450</v>
      </c>
      <c r="AH13" s="12">
        <f>AH12*Assumptions!$C$16</f>
        <v>450</v>
      </c>
      <c r="AI13" s="12">
        <f>AI12*Assumptions!$C$16</f>
        <v>450</v>
      </c>
      <c r="AJ13" s="12">
        <f>AJ12*Assumptions!$C$16</f>
        <v>450</v>
      </c>
      <c r="AK13" s="12">
        <f>AK12*Assumptions!$C$16</f>
        <v>450</v>
      </c>
      <c r="AL13" s="12">
        <f>AL12*Assumptions!$C$16</f>
        <v>450</v>
      </c>
      <c r="AM13" s="12">
        <f>AM12*Assumptions!$C$16</f>
        <v>450</v>
      </c>
      <c r="AN13" s="12">
        <f>AN12*Assumptions!$C$16</f>
        <v>450</v>
      </c>
      <c r="AO13" s="12">
        <f>AO12*Assumptions!$C$16</f>
        <v>450</v>
      </c>
      <c r="AP13" s="12">
        <f>AP12*Assumptions!$C$16</f>
        <v>450</v>
      </c>
    </row>
    <row r="14">
      <c r="A14" s="4" t="inlineStr">
        <is>
          <t>New individual members</t>
        </is>
      </c>
      <c r="B14" s="14" t="inlineStr">
        <is>
          <t>members</t>
        </is>
      </c>
      <c r="C14" s="56">
        <f>SUM(G14:R14)</f>
        <v>8640</v>
      </c>
      <c r="D14" s="56">
        <f>SUM(S14:AD14)</f>
        <v>11520</v>
      </c>
      <c r="E14" s="56">
        <f>SUM(AE14:AP14)</f>
        <v>14400</v>
      </c>
      <c r="G14" s="57">
        <f>G12+G13</f>
        <v>720</v>
      </c>
      <c r="H14" s="57">
        <f>H12+H13</f>
        <v>720</v>
      </c>
      <c r="I14" s="57">
        <f>I12+I13</f>
        <v>720</v>
      </c>
      <c r="J14" s="57">
        <f>J12+J13</f>
        <v>720</v>
      </c>
      <c r="K14" s="57">
        <f>K12+K13</f>
        <v>720</v>
      </c>
      <c r="L14" s="57">
        <f>L12+L13</f>
        <v>720</v>
      </c>
      <c r="M14" s="57">
        <f>M12+M13</f>
        <v>720</v>
      </c>
      <c r="N14" s="57">
        <f>N12+N13</f>
        <v>720</v>
      </c>
      <c r="O14" s="57">
        <f>O12+O13</f>
        <v>720</v>
      </c>
      <c r="P14" s="57">
        <f>P12+P13</f>
        <v>720</v>
      </c>
      <c r="Q14" s="57">
        <f>Q12+Q13</f>
        <v>720</v>
      </c>
      <c r="R14" s="57">
        <f>R12+R13</f>
        <v>720</v>
      </c>
      <c r="S14" s="57">
        <f>S12+S13</f>
        <v>960</v>
      </c>
      <c r="T14" s="57">
        <f>T12+T13</f>
        <v>960</v>
      </c>
      <c r="U14" s="57">
        <f>U12+U13</f>
        <v>960</v>
      </c>
      <c r="V14" s="57">
        <f>V12+V13</f>
        <v>960</v>
      </c>
      <c r="W14" s="57">
        <f>W12+W13</f>
        <v>960</v>
      </c>
      <c r="X14" s="57">
        <f>X12+X13</f>
        <v>960</v>
      </c>
      <c r="Y14" s="57">
        <f>Y12+Y13</f>
        <v>960</v>
      </c>
      <c r="Z14" s="57">
        <f>Z12+Z13</f>
        <v>960</v>
      </c>
      <c r="AA14" s="57">
        <f>AA12+AA13</f>
        <v>960</v>
      </c>
      <c r="AB14" s="57">
        <f>AB12+AB13</f>
        <v>960</v>
      </c>
      <c r="AC14" s="57">
        <f>AC12+AC13</f>
        <v>960</v>
      </c>
      <c r="AD14" s="57">
        <f>AD12+AD13</f>
        <v>960</v>
      </c>
      <c r="AE14" s="57">
        <f>AE12+AE13</f>
        <v>1200</v>
      </c>
      <c r="AF14" s="57">
        <f>AF12+AF13</f>
        <v>1200</v>
      </c>
      <c r="AG14" s="57">
        <f>AG12+AG13</f>
        <v>1200</v>
      </c>
      <c r="AH14" s="57">
        <f>AH12+AH13</f>
        <v>1200</v>
      </c>
      <c r="AI14" s="57">
        <f>AI12+AI13</f>
        <v>1200</v>
      </c>
      <c r="AJ14" s="57">
        <f>AJ12+AJ13</f>
        <v>1200</v>
      </c>
      <c r="AK14" s="57">
        <f>AK12+AK13</f>
        <v>1200</v>
      </c>
      <c r="AL14" s="57">
        <f>AL12+AL13</f>
        <v>1200</v>
      </c>
      <c r="AM14" s="57">
        <f>AM12+AM13</f>
        <v>1200</v>
      </c>
      <c r="AN14" s="57">
        <f>AN12+AN13</f>
        <v>1200</v>
      </c>
      <c r="AO14" s="57">
        <f>AO12+AO13</f>
        <v>1200</v>
      </c>
      <c r="AP14" s="57">
        <f>AP12+AP13</f>
        <v>1200</v>
      </c>
    </row>
    <row r="15">
      <c r="A15" s="11" t="inlineStr">
        <is>
          <t xml:space="preserve">  on the weekly plan</t>
        </is>
      </c>
      <c r="B15" s="14" t="inlineStr">
        <is>
          <t>members</t>
        </is>
      </c>
      <c r="C15" s="56">
        <f>SUM(G15:R15)</f>
        <v>1296</v>
      </c>
      <c r="D15" s="56">
        <f>SUM(S15:AD15)</f>
        <v>1728</v>
      </c>
      <c r="E15" s="56">
        <f>SUM(AE15:AP15)</f>
        <v>2160</v>
      </c>
      <c r="G15" s="12">
        <f>G14*Assumptions!$C$19</f>
        <v>108</v>
      </c>
      <c r="H15" s="12">
        <f>H14*Assumptions!$C$19</f>
        <v>108</v>
      </c>
      <c r="I15" s="12">
        <f>I14*Assumptions!$C$19</f>
        <v>108</v>
      </c>
      <c r="J15" s="12">
        <f>J14*Assumptions!$C$19</f>
        <v>108</v>
      </c>
      <c r="K15" s="12">
        <f>K14*Assumptions!$C$19</f>
        <v>108</v>
      </c>
      <c r="L15" s="12">
        <f>L14*Assumptions!$C$19</f>
        <v>108</v>
      </c>
      <c r="M15" s="12">
        <f>M14*Assumptions!$C$19</f>
        <v>108</v>
      </c>
      <c r="N15" s="12">
        <f>N14*Assumptions!$C$19</f>
        <v>108</v>
      </c>
      <c r="O15" s="12">
        <f>O14*Assumptions!$C$19</f>
        <v>108</v>
      </c>
      <c r="P15" s="12">
        <f>P14*Assumptions!$C$19</f>
        <v>108</v>
      </c>
      <c r="Q15" s="12">
        <f>Q14*Assumptions!$C$19</f>
        <v>108</v>
      </c>
      <c r="R15" s="12">
        <f>R14*Assumptions!$C$19</f>
        <v>108</v>
      </c>
      <c r="S15" s="12">
        <f>S14*Assumptions!$C$19</f>
        <v>144</v>
      </c>
      <c r="T15" s="12">
        <f>T14*Assumptions!$C$19</f>
        <v>144</v>
      </c>
      <c r="U15" s="12">
        <f>U14*Assumptions!$C$19</f>
        <v>144</v>
      </c>
      <c r="V15" s="12">
        <f>V14*Assumptions!$C$19</f>
        <v>144</v>
      </c>
      <c r="W15" s="12">
        <f>W14*Assumptions!$C$19</f>
        <v>144</v>
      </c>
      <c r="X15" s="12">
        <f>X14*Assumptions!$C$19</f>
        <v>144</v>
      </c>
      <c r="Y15" s="12">
        <f>Y14*Assumptions!$C$19</f>
        <v>144</v>
      </c>
      <c r="Z15" s="12">
        <f>Z14*Assumptions!$C$19</f>
        <v>144</v>
      </c>
      <c r="AA15" s="12">
        <f>AA14*Assumptions!$C$19</f>
        <v>144</v>
      </c>
      <c r="AB15" s="12">
        <f>AB14*Assumptions!$C$19</f>
        <v>144</v>
      </c>
      <c r="AC15" s="12">
        <f>AC14*Assumptions!$C$19</f>
        <v>144</v>
      </c>
      <c r="AD15" s="12">
        <f>AD14*Assumptions!$C$19</f>
        <v>144</v>
      </c>
      <c r="AE15" s="12">
        <f>AE14*Assumptions!$C$19</f>
        <v>180</v>
      </c>
      <c r="AF15" s="12">
        <f>AF14*Assumptions!$C$19</f>
        <v>180</v>
      </c>
      <c r="AG15" s="12">
        <f>AG14*Assumptions!$C$19</f>
        <v>180</v>
      </c>
      <c r="AH15" s="12">
        <f>AH14*Assumptions!$C$19</f>
        <v>180</v>
      </c>
      <c r="AI15" s="12">
        <f>AI14*Assumptions!$C$19</f>
        <v>180</v>
      </c>
      <c r="AJ15" s="12">
        <f>AJ14*Assumptions!$C$19</f>
        <v>180</v>
      </c>
      <c r="AK15" s="12">
        <f>AK14*Assumptions!$C$19</f>
        <v>180</v>
      </c>
      <c r="AL15" s="12">
        <f>AL14*Assumptions!$C$19</f>
        <v>180</v>
      </c>
      <c r="AM15" s="12">
        <f>AM14*Assumptions!$C$19</f>
        <v>180</v>
      </c>
      <c r="AN15" s="12">
        <f>AN14*Assumptions!$C$19</f>
        <v>180</v>
      </c>
      <c r="AO15" s="12">
        <f>AO14*Assumptions!$C$19</f>
        <v>180</v>
      </c>
      <c r="AP15" s="12">
        <f>AP14*Assumptions!$C$19</f>
        <v>180</v>
      </c>
    </row>
    <row r="16">
      <c r="A16" s="11" t="inlineStr">
        <is>
          <t xml:space="preserve">  on the monthly plan</t>
        </is>
      </c>
      <c r="B16" s="14" t="inlineStr">
        <is>
          <t>members</t>
        </is>
      </c>
      <c r="C16" s="56">
        <f>SUM(G16:R16)</f>
        <v>3888</v>
      </c>
      <c r="D16" s="56">
        <f>SUM(S16:AD16)</f>
        <v>5184</v>
      </c>
      <c r="E16" s="56">
        <f>SUM(AE16:AP16)</f>
        <v>6480</v>
      </c>
      <c r="G16" s="12">
        <f>G14*Assumptions!$C$18</f>
        <v>324</v>
      </c>
      <c r="H16" s="12">
        <f>H14*Assumptions!$C$18</f>
        <v>324</v>
      </c>
      <c r="I16" s="12">
        <f>I14*Assumptions!$C$18</f>
        <v>324</v>
      </c>
      <c r="J16" s="12">
        <f>J14*Assumptions!$C$18</f>
        <v>324</v>
      </c>
      <c r="K16" s="12">
        <f>K14*Assumptions!$C$18</f>
        <v>324</v>
      </c>
      <c r="L16" s="12">
        <f>L14*Assumptions!$C$18</f>
        <v>324</v>
      </c>
      <c r="M16" s="12">
        <f>M14*Assumptions!$C$18</f>
        <v>324</v>
      </c>
      <c r="N16" s="12">
        <f>N14*Assumptions!$C$18</f>
        <v>324</v>
      </c>
      <c r="O16" s="12">
        <f>O14*Assumptions!$C$18</f>
        <v>324</v>
      </c>
      <c r="P16" s="12">
        <f>P14*Assumptions!$C$18</f>
        <v>324</v>
      </c>
      <c r="Q16" s="12">
        <f>Q14*Assumptions!$C$18</f>
        <v>324</v>
      </c>
      <c r="R16" s="12">
        <f>R14*Assumptions!$C$18</f>
        <v>324</v>
      </c>
      <c r="S16" s="12">
        <f>S14*Assumptions!$C$18</f>
        <v>432</v>
      </c>
      <c r="T16" s="12">
        <f>T14*Assumptions!$C$18</f>
        <v>432</v>
      </c>
      <c r="U16" s="12">
        <f>U14*Assumptions!$C$18</f>
        <v>432</v>
      </c>
      <c r="V16" s="12">
        <f>V14*Assumptions!$C$18</f>
        <v>432</v>
      </c>
      <c r="W16" s="12">
        <f>W14*Assumptions!$C$18</f>
        <v>432</v>
      </c>
      <c r="X16" s="12">
        <f>X14*Assumptions!$C$18</f>
        <v>432</v>
      </c>
      <c r="Y16" s="12">
        <f>Y14*Assumptions!$C$18</f>
        <v>432</v>
      </c>
      <c r="Z16" s="12">
        <f>Z14*Assumptions!$C$18</f>
        <v>432</v>
      </c>
      <c r="AA16" s="12">
        <f>AA14*Assumptions!$C$18</f>
        <v>432</v>
      </c>
      <c r="AB16" s="12">
        <f>AB14*Assumptions!$C$18</f>
        <v>432</v>
      </c>
      <c r="AC16" s="12">
        <f>AC14*Assumptions!$C$18</f>
        <v>432</v>
      </c>
      <c r="AD16" s="12">
        <f>AD14*Assumptions!$C$18</f>
        <v>432</v>
      </c>
      <c r="AE16" s="12">
        <f>AE14*Assumptions!$C$18</f>
        <v>540</v>
      </c>
      <c r="AF16" s="12">
        <f>AF14*Assumptions!$C$18</f>
        <v>540</v>
      </c>
      <c r="AG16" s="12">
        <f>AG14*Assumptions!$C$18</f>
        <v>540</v>
      </c>
      <c r="AH16" s="12">
        <f>AH14*Assumptions!$C$18</f>
        <v>540</v>
      </c>
      <c r="AI16" s="12">
        <f>AI14*Assumptions!$C$18</f>
        <v>540</v>
      </c>
      <c r="AJ16" s="12">
        <f>AJ14*Assumptions!$C$18</f>
        <v>540</v>
      </c>
      <c r="AK16" s="12">
        <f>AK14*Assumptions!$C$18</f>
        <v>540</v>
      </c>
      <c r="AL16" s="12">
        <f>AL14*Assumptions!$C$18</f>
        <v>540</v>
      </c>
      <c r="AM16" s="12">
        <f>AM14*Assumptions!$C$18</f>
        <v>540</v>
      </c>
      <c r="AN16" s="12">
        <f>AN14*Assumptions!$C$18</f>
        <v>540</v>
      </c>
      <c r="AO16" s="12">
        <f>AO14*Assumptions!$C$18</f>
        <v>540</v>
      </c>
      <c r="AP16" s="12">
        <f>AP14*Assumptions!$C$18</f>
        <v>540</v>
      </c>
    </row>
    <row r="17">
      <c r="A17" s="35" t="inlineStr">
        <is>
          <t>Members (end of month)</t>
        </is>
      </c>
      <c r="B17" s="14" t="inlineStr">
        <is>
          <t>members</t>
        </is>
      </c>
      <c r="C17" s="56">
        <f>SUM(G17:R17)</f>
        <v>3456</v>
      </c>
      <c r="D17" s="56">
        <f>SUM(S17:AD17)</f>
        <v>4608</v>
      </c>
      <c r="E17" s="56">
        <f>SUM(AE17:AP17)</f>
        <v>5760</v>
      </c>
      <c r="G17" s="12">
        <f>G14*Assumptions!$C$17</f>
        <v>288</v>
      </c>
      <c r="H17" s="12">
        <f>H14*Assumptions!$C$17</f>
        <v>288</v>
      </c>
      <c r="I17" s="12">
        <f>I14*Assumptions!$C$17</f>
        <v>288</v>
      </c>
      <c r="J17" s="12">
        <f>J14*Assumptions!$C$17</f>
        <v>288</v>
      </c>
      <c r="K17" s="12">
        <f>K14*Assumptions!$C$17</f>
        <v>288</v>
      </c>
      <c r="L17" s="12">
        <f>L14*Assumptions!$C$17</f>
        <v>288</v>
      </c>
      <c r="M17" s="12">
        <f>M14*Assumptions!$C$17</f>
        <v>288</v>
      </c>
      <c r="N17" s="12">
        <f>N14*Assumptions!$C$17</f>
        <v>288</v>
      </c>
      <c r="O17" s="12">
        <f>O14*Assumptions!$C$17</f>
        <v>288</v>
      </c>
      <c r="P17" s="12">
        <f>P14*Assumptions!$C$17</f>
        <v>288</v>
      </c>
      <c r="Q17" s="12">
        <f>Q14*Assumptions!$C$17</f>
        <v>288</v>
      </c>
      <c r="R17" s="12">
        <f>R14*Assumptions!$C$17</f>
        <v>288</v>
      </c>
      <c r="S17" s="12">
        <f>S14*Assumptions!$C$17</f>
        <v>384</v>
      </c>
      <c r="T17" s="12">
        <f>T14*Assumptions!$C$17</f>
        <v>384</v>
      </c>
      <c r="U17" s="12">
        <f>U14*Assumptions!$C$17</f>
        <v>384</v>
      </c>
      <c r="V17" s="12">
        <f>V14*Assumptions!$C$17</f>
        <v>384</v>
      </c>
      <c r="W17" s="12">
        <f>W14*Assumptions!$C$17</f>
        <v>384</v>
      </c>
      <c r="X17" s="12">
        <f>X14*Assumptions!$C$17</f>
        <v>384</v>
      </c>
      <c r="Y17" s="12">
        <f>Y14*Assumptions!$C$17</f>
        <v>384</v>
      </c>
      <c r="Z17" s="12">
        <f>Z14*Assumptions!$C$17</f>
        <v>384</v>
      </c>
      <c r="AA17" s="12">
        <f>AA14*Assumptions!$C$17</f>
        <v>384</v>
      </c>
      <c r="AB17" s="12">
        <f>AB14*Assumptions!$C$17</f>
        <v>384</v>
      </c>
      <c r="AC17" s="12">
        <f>AC14*Assumptions!$C$17</f>
        <v>384</v>
      </c>
      <c r="AD17" s="12">
        <f>AD14*Assumptions!$C$17</f>
        <v>384</v>
      </c>
      <c r="AE17" s="12">
        <f>AE14*Assumptions!$C$17</f>
        <v>480</v>
      </c>
      <c r="AF17" s="12">
        <f>AF14*Assumptions!$C$17</f>
        <v>480</v>
      </c>
      <c r="AG17" s="12">
        <f>AG14*Assumptions!$C$17</f>
        <v>480</v>
      </c>
      <c r="AH17" s="12">
        <f>AH14*Assumptions!$C$17</f>
        <v>480</v>
      </c>
      <c r="AI17" s="12">
        <f>AI14*Assumptions!$C$17</f>
        <v>480</v>
      </c>
      <c r="AJ17" s="12">
        <f>AJ14*Assumptions!$C$17</f>
        <v>480</v>
      </c>
      <c r="AK17" s="12">
        <f>AK14*Assumptions!$C$17</f>
        <v>480</v>
      </c>
      <c r="AL17" s="12">
        <f>AL14*Assumptions!$C$17</f>
        <v>480</v>
      </c>
      <c r="AM17" s="12">
        <f>AM14*Assumptions!$C$17</f>
        <v>480</v>
      </c>
      <c r="AN17" s="12">
        <f>AN14*Assumptions!$C$17</f>
        <v>480</v>
      </c>
      <c r="AO17" s="12">
        <f>AO14*Assumptions!$C$17</f>
        <v>480</v>
      </c>
      <c r="AP17" s="12">
        <f>AP14*Assumptions!$C$17</f>
        <v>480</v>
      </c>
    </row>
    <row r="20">
      <c r="A20" s="11" t="inlineStr">
        <is>
          <t>Weekly payers</t>
        </is>
      </c>
      <c r="B20" s="14" t="inlineStr">
        <is>
          <t>members</t>
        </is>
      </c>
      <c r="C20" s="56">
        <f>R20</f>
        <v>705.895959760487</v>
      </c>
      <c r="D20" s="56">
        <f>AD20</f>
        <v>1093.43601054538</v>
      </c>
      <c r="E20" s="56">
        <f>AP20</f>
        <v>1412.31587447885</v>
      </c>
      <c r="G20" s="12">
        <f>G15</f>
        <v>108</v>
      </c>
      <c r="H20" s="12">
        <f>G20*(1-Assumptions!$C$21)+H15</f>
        <v>203.04</v>
      </c>
      <c r="I20" s="12">
        <f>H20*(1-Assumptions!$C$21)+I15</f>
        <v>286.6752</v>
      </c>
      <c r="J20" s="12">
        <f>I20*(1-Assumptions!$C$21)+J15</f>
        <v>360.274176</v>
      </c>
      <c r="K20" s="12">
        <f>J20*(1-Assumptions!$C$21)+K15</f>
        <v>425.04127488</v>
      </c>
      <c r="L20" s="12">
        <f>K20*(1-Assumptions!$C$21)+L15</f>
        <v>482.0363218944</v>
      </c>
      <c r="M20" s="12">
        <f>L20*(1-Assumptions!$C$21)+M15</f>
        <v>532.191963267072</v>
      </c>
      <c r="N20" s="12">
        <f>M20*(1-Assumptions!$C$21)+N15</f>
        <v>576.328927675023</v>
      </c>
      <c r="O20" s="12">
        <f>N20*(1-Assumptions!$C$21)+O15</f>
        <v>615.169456354021</v>
      </c>
      <c r="P20" s="12">
        <f>O20*(1-Assumptions!$C$21)+P15</f>
        <v>649.349121591538</v>
      </c>
      <c r="Q20" s="12">
        <f>P20*(1-Assumptions!$C$21)+Q15</f>
        <v>679.427227000553</v>
      </c>
      <c r="R20" s="12">
        <f>Q20*(1-Assumptions!$C$21)+R15</f>
        <v>705.895959760487</v>
      </c>
      <c r="S20" s="12">
        <f>R20*(1-Assumptions!$C$21)+S15</f>
        <v>765.188444589229</v>
      </c>
      <c r="T20" s="12">
        <f>S20*(1-Assumptions!$C$21)+T15</f>
        <v>817.365831238521</v>
      </c>
      <c r="U20" s="12">
        <f>T20*(1-Assumptions!$C$21)+U15</f>
        <v>863.281931489899</v>
      </c>
      <c r="V20" s="12">
        <f>U20*(1-Assumptions!$C$21)+V15</f>
        <v>903.688099711111</v>
      </c>
      <c r="W20" s="12">
        <f>V20*(1-Assumptions!$C$21)+W15</f>
        <v>939.245527745777</v>
      </c>
      <c r="X20" s="12">
        <f>W20*(1-Assumptions!$C$21)+X15</f>
        <v>970.536064416284</v>
      </c>
      <c r="Y20" s="12">
        <f>X20*(1-Assumptions!$C$21)+Y15</f>
        <v>998.07173668633</v>
      </c>
      <c r="Z20" s="12">
        <f>Y20*(1-Assumptions!$C$21)+Z15</f>
        <v>1022.30312828397</v>
      </c>
      <c r="AA20" s="12">
        <f>Z20*(1-Assumptions!$C$21)+AA15</f>
        <v>1043.62675288989</v>
      </c>
      <c r="AB20" s="12">
        <f>AA20*(1-Assumptions!$C$21)+AB15</f>
        <v>1062.39154254311</v>
      </c>
      <c r="AC20" s="12">
        <f>AB20*(1-Assumptions!$C$21)+AC15</f>
        <v>1078.90455743793</v>
      </c>
      <c r="AD20" s="12">
        <f>AC20*(1-Assumptions!$C$21)+AD15</f>
        <v>1093.43601054538</v>
      </c>
      <c r="AE20" s="12">
        <f>AD20*(1-Assumptions!$C$21)+AE15</f>
        <v>1142.22368927994</v>
      </c>
      <c r="AF20" s="12">
        <f>AE20*(1-Assumptions!$C$21)+AF15</f>
        <v>1185.15684656634</v>
      </c>
      <c r="AG20" s="12">
        <f>AF20*(1-Assumptions!$C$21)+AG15</f>
        <v>1222.93802497838</v>
      </c>
      <c r="AH20" s="12">
        <f>AG20*(1-Assumptions!$C$21)+AH15</f>
        <v>1256.18546198098</v>
      </c>
      <c r="AI20" s="12">
        <f>AH20*(1-Assumptions!$C$21)+AI15</f>
        <v>1285.44320654326</v>
      </c>
      <c r="AJ20" s="12">
        <f>AI20*(1-Assumptions!$C$21)+AJ15</f>
        <v>1311.19002175807</v>
      </c>
      <c r="AK20" s="12">
        <f>AJ20*(1-Assumptions!$C$21)+AK15</f>
        <v>1333.8472191471</v>
      </c>
      <c r="AL20" s="12">
        <f>AK20*(1-Assumptions!$C$21)+AL15</f>
        <v>1353.78555284945</v>
      </c>
      <c r="AM20" s="12">
        <f>AL20*(1-Assumptions!$C$21)+AM15</f>
        <v>1371.33128650751</v>
      </c>
      <c r="AN20" s="12">
        <f>AM20*(1-Assumptions!$C$21)+AN15</f>
        <v>1386.77153212661</v>
      </c>
      <c r="AO20" s="12">
        <f>AN20*(1-Assumptions!$C$21)+AO15</f>
        <v>1400.35894827142</v>
      </c>
      <c r="AP20" s="12">
        <f>AO20*(1-Assumptions!$C$21)+AP15</f>
        <v>1412.31587447885</v>
      </c>
    </row>
    <row r="21">
      <c r="A21" s="11" t="inlineStr">
        <is>
          <t>Monthly payers</t>
        </is>
      </c>
      <c r="B21" s="14" t="inlineStr">
        <is>
          <t>members</t>
        </is>
      </c>
      <c r="C21" s="56">
        <f>R21</f>
        <v>2830.03030000303</v>
      </c>
      <c r="D21" s="56">
        <f>AD21</f>
        <v>5120.24264464869</v>
      </c>
      <c r="E21" s="56">
        <f>AP21</f>
        <v>7153.54465803829</v>
      </c>
      <c r="G21" s="12">
        <f>G16</f>
        <v>324</v>
      </c>
      <c r="H21" s="12">
        <f>G21*(1-Assumptions!$C$22)+H16</f>
        <v>628.56</v>
      </c>
      <c r="I21" s="12">
        <f>H21*(1-Assumptions!$C$22)+I16</f>
        <v>914.8464</v>
      </c>
      <c r="J21" s="12">
        <f>I21*(1-Assumptions!$C$22)+J16</f>
        <v>1183.955616</v>
      </c>
      <c r="K21" s="12">
        <f>J21*(1-Assumptions!$C$22)+K16</f>
        <v>1436.91827904</v>
      </c>
      <c r="L21" s="12">
        <f>K21*(1-Assumptions!$C$22)+L16</f>
        <v>1674.7031822976</v>
      </c>
      <c r="M21" s="12">
        <f>L21*(1-Assumptions!$C$22)+M16</f>
        <v>1898.22099135974</v>
      </c>
      <c r="N21" s="12">
        <f>M21*(1-Assumptions!$C$22)+N16</f>
        <v>2108.32773187816</v>
      </c>
      <c r="O21" s="12">
        <f>N21*(1-Assumptions!$C$22)+O16</f>
        <v>2305.82806796547</v>
      </c>
      <c r="P21" s="12">
        <f>O21*(1-Assumptions!$C$22)+P16</f>
        <v>2491.47838388754</v>
      </c>
      <c r="Q21" s="12">
        <f>P21*(1-Assumptions!$C$22)+Q16</f>
        <v>2665.98968085429</v>
      </c>
      <c r="R21" s="12">
        <f>Q21*(1-Assumptions!$C$22)+R16</f>
        <v>2830.03030000303</v>
      </c>
      <c r="S21" s="12">
        <f>R21*(1-Assumptions!$C$22)+S16</f>
        <v>3092.22848200285</v>
      </c>
      <c r="T21" s="12">
        <f>S21*(1-Assumptions!$C$22)+T16</f>
        <v>3338.69477308268</v>
      </c>
      <c r="U21" s="12">
        <f>T21*(1-Assumptions!$C$22)+U16</f>
        <v>3570.37308669772</v>
      </c>
      <c r="V21" s="12">
        <f>U21*(1-Assumptions!$C$22)+V16</f>
        <v>3788.15070149585</v>
      </c>
      <c r="W21" s="12">
        <f>V21*(1-Assumptions!$C$22)+W16</f>
        <v>3992.8616594061</v>
      </c>
      <c r="X21" s="12">
        <f>W21*(1-Assumptions!$C$22)+X16</f>
        <v>4185.28995984174</v>
      </c>
      <c r="Y21" s="12">
        <f>X21*(1-Assumptions!$C$22)+Y16</f>
        <v>4366.17256225123</v>
      </c>
      <c r="Z21" s="12">
        <f>Y21*(1-Assumptions!$C$22)+Z16</f>
        <v>4536.20220851616</v>
      </c>
      <c r="AA21" s="12">
        <f>Z21*(1-Assumptions!$C$22)+AA16</f>
        <v>4696.03007600519</v>
      </c>
      <c r="AB21" s="12">
        <f>AA21*(1-Assumptions!$C$22)+AB16</f>
        <v>4846.26827144488</v>
      </c>
      <c r="AC21" s="12">
        <f>AB21*(1-Assumptions!$C$22)+AC16</f>
        <v>4987.49217515818</v>
      </c>
      <c r="AD21" s="12">
        <f>AC21*(1-Assumptions!$C$22)+AD16</f>
        <v>5120.24264464869</v>
      </c>
      <c r="AE21" s="12">
        <f>AD21*(1-Assumptions!$C$22)+AE16</f>
        <v>5353.02808596977</v>
      </c>
      <c r="AF21" s="12">
        <f>AE21*(1-Assumptions!$C$22)+AF16</f>
        <v>5571.84640081158</v>
      </c>
      <c r="AG21" s="12">
        <f>AF21*(1-Assumptions!$C$22)+AG16</f>
        <v>5777.53561676289</v>
      </c>
      <c r="AH21" s="12">
        <f>AG21*(1-Assumptions!$C$22)+AH16</f>
        <v>5970.88347975711</v>
      </c>
      <c r="AI21" s="12">
        <f>AH21*(1-Assumptions!$C$22)+AI16</f>
        <v>6152.63047097169</v>
      </c>
      <c r="AJ21" s="12">
        <f>AI21*(1-Assumptions!$C$22)+AJ16</f>
        <v>6323.47264271339</v>
      </c>
      <c r="AK21" s="12">
        <f>AJ21*(1-Assumptions!$C$22)+AK16</f>
        <v>6484.06428415058</v>
      </c>
      <c r="AL21" s="12">
        <f>AK21*(1-Assumptions!$C$22)+AL16</f>
        <v>6635.02042710155</v>
      </c>
      <c r="AM21" s="12">
        <f>AL21*(1-Assumptions!$C$22)+AM16</f>
        <v>6776.91920147545</v>
      </c>
      <c r="AN21" s="12">
        <f>AM21*(1-Assumptions!$C$22)+AN16</f>
        <v>6910.30404938693</v>
      </c>
      <c r="AO21" s="12">
        <f>AN21*(1-Assumptions!$C$22)+AO16</f>
        <v>7035.68580642371</v>
      </c>
      <c r="AP21" s="12">
        <f>AO21*(1-Assumptions!$C$22)+AP16</f>
        <v>7153.54465803829</v>
      </c>
    </row>
    <row r="22">
      <c r="A22" s="11" t="inlineStr">
        <is>
          <t>Annual plans paid this month (new and renewals)</t>
        </is>
      </c>
      <c r="B22" s="14" t="inlineStr">
        <is>
          <t>members</t>
        </is>
      </c>
      <c r="C22" s="56">
        <f>SUM(G22:R22)</f>
        <v>3456</v>
      </c>
      <c r="D22" s="56">
        <f>SUM(S22:AD22)</f>
        <v>6681.6</v>
      </c>
      <c r="E22" s="56">
        <f>SUM(AE22:AP22)</f>
        <v>9768.96</v>
      </c>
      <c r="G22" s="12">
        <f>G17</f>
        <v>288</v>
      </c>
      <c r="H22" s="12">
        <f>H17</f>
        <v>288</v>
      </c>
      <c r="I22" s="12">
        <f>I17</f>
        <v>288</v>
      </c>
      <c r="J22" s="12">
        <f>J17</f>
        <v>288</v>
      </c>
      <c r="K22" s="12">
        <f>K17</f>
        <v>288</v>
      </c>
      <c r="L22" s="12">
        <f>L17</f>
        <v>288</v>
      </c>
      <c r="M22" s="12">
        <f>M17</f>
        <v>288</v>
      </c>
      <c r="N22" s="12">
        <f>N17</f>
        <v>288</v>
      </c>
      <c r="O22" s="12">
        <f>O17</f>
        <v>288</v>
      </c>
      <c r="P22" s="12">
        <f>P17</f>
        <v>288</v>
      </c>
      <c r="Q22" s="12">
        <f>Q17</f>
        <v>288</v>
      </c>
      <c r="R22" s="12">
        <f>R17</f>
        <v>288</v>
      </c>
      <c r="S22" s="12">
        <f>S17+Assumptions!$C$23*G22</f>
        <v>556.8</v>
      </c>
      <c r="T22" s="12">
        <f>T17+Assumptions!$C$23*H22</f>
        <v>556.8</v>
      </c>
      <c r="U22" s="12">
        <f>U17+Assumptions!$C$23*I22</f>
        <v>556.8</v>
      </c>
      <c r="V22" s="12">
        <f>V17+Assumptions!$C$23*J22</f>
        <v>556.8</v>
      </c>
      <c r="W22" s="12">
        <f>W17+Assumptions!$C$23*K22</f>
        <v>556.8</v>
      </c>
      <c r="X22" s="12">
        <f>X17+Assumptions!$C$23*L22</f>
        <v>556.8</v>
      </c>
      <c r="Y22" s="12">
        <f>Y17+Assumptions!$C$23*M22</f>
        <v>556.8</v>
      </c>
      <c r="Z22" s="12">
        <f>Z17+Assumptions!$C$23*N22</f>
        <v>556.8</v>
      </c>
      <c r="AA22" s="12">
        <f>AA17+Assumptions!$C$23*O22</f>
        <v>556.8</v>
      </c>
      <c r="AB22" s="12">
        <f>AB17+Assumptions!$C$23*P22</f>
        <v>556.8</v>
      </c>
      <c r="AC22" s="12">
        <f>AC17+Assumptions!$C$23*Q22</f>
        <v>556.8</v>
      </c>
      <c r="AD22" s="12">
        <f>AD17+Assumptions!$C$23*R22</f>
        <v>556.8</v>
      </c>
      <c r="AE22" s="12">
        <f>AE17+Assumptions!$C$23*S22</f>
        <v>814.08</v>
      </c>
      <c r="AF22" s="12">
        <f>AF17+Assumptions!$C$23*T22</f>
        <v>814.08</v>
      </c>
      <c r="AG22" s="12">
        <f>AG17+Assumptions!$C$23*U22</f>
        <v>814.08</v>
      </c>
      <c r="AH22" s="12">
        <f>AH17+Assumptions!$C$23*V22</f>
        <v>814.08</v>
      </c>
      <c r="AI22" s="12">
        <f>AI17+Assumptions!$C$23*W22</f>
        <v>814.08</v>
      </c>
      <c r="AJ22" s="12">
        <f>AJ17+Assumptions!$C$23*X22</f>
        <v>814.08</v>
      </c>
      <c r="AK22" s="12">
        <f>AK17+Assumptions!$C$23*Y22</f>
        <v>814.08</v>
      </c>
      <c r="AL22" s="12">
        <f>AL17+Assumptions!$C$23*Z22</f>
        <v>814.08</v>
      </c>
      <c r="AM22" s="12">
        <f>AM17+Assumptions!$C$23*AA22</f>
        <v>814.08</v>
      </c>
      <c r="AN22" s="12">
        <f>AN17+Assumptions!$C$23*AB22</f>
        <v>814.08</v>
      </c>
      <c r="AO22" s="12">
        <f>AO17+Assumptions!$C$23*AC22</f>
        <v>814.08</v>
      </c>
      <c r="AP22" s="12">
        <f>AP17+Assumptions!$C$23*AD22</f>
        <v>814.08</v>
      </c>
    </row>
    <row r="23">
      <c r="A23" s="11" t="inlineStr">
        <is>
          <t>Annual members (paid in the last 12 months)</t>
        </is>
      </c>
      <c r="B23" s="14" t="inlineStr">
        <is>
          <t>members</t>
        </is>
      </c>
      <c r="C23" s="56">
        <f>R23</f>
        <v>3456</v>
      </c>
      <c r="D23" s="56">
        <f>AD23</f>
        <v>6681.6</v>
      </c>
      <c r="E23" s="56">
        <f>AP23</f>
        <v>9768.96</v>
      </c>
      <c r="G23" s="12">
        <f>SUM(G22:G22)</f>
        <v>288</v>
      </c>
      <c r="H23" s="12">
        <f>SUM(G22:H22)</f>
        <v>576</v>
      </c>
      <c r="I23" s="12">
        <f>SUM(G22:I22)</f>
        <v>864</v>
      </c>
      <c r="J23" s="12">
        <f>SUM(G22:J22)</f>
        <v>1152</v>
      </c>
      <c r="K23" s="12">
        <f>SUM(G22:K22)</f>
        <v>1440</v>
      </c>
      <c r="L23" s="12">
        <f>SUM(G22:L22)</f>
        <v>1728</v>
      </c>
      <c r="M23" s="12">
        <f>SUM(G22:M22)</f>
        <v>2016</v>
      </c>
      <c r="N23" s="12">
        <f>SUM(G22:N22)</f>
        <v>2304</v>
      </c>
      <c r="O23" s="12">
        <f>SUM(G22:O22)</f>
        <v>2592</v>
      </c>
      <c r="P23" s="12">
        <f>SUM(G22:P22)</f>
        <v>2880</v>
      </c>
      <c r="Q23" s="12">
        <f>SUM(G22:Q22)</f>
        <v>3168</v>
      </c>
      <c r="R23" s="12">
        <f>SUM(G22:R22)</f>
        <v>3456</v>
      </c>
      <c r="S23" s="12">
        <f>SUM(H22:S22)</f>
        <v>3724.8</v>
      </c>
      <c r="T23" s="12">
        <f>SUM(I22:T22)</f>
        <v>3993.6</v>
      </c>
      <c r="U23" s="12">
        <f>SUM(J22:U22)</f>
        <v>4262.4</v>
      </c>
      <c r="V23" s="12">
        <f>SUM(K22:V22)</f>
        <v>4531.2</v>
      </c>
      <c r="W23" s="12">
        <f>SUM(L22:W22)</f>
        <v>4800</v>
      </c>
      <c r="X23" s="12">
        <f>SUM(M22:X22)</f>
        <v>5068.8</v>
      </c>
      <c r="Y23" s="12">
        <f>SUM(N22:Y22)</f>
        <v>5337.6</v>
      </c>
      <c r="Z23" s="12">
        <f>SUM(O22:Z22)</f>
        <v>5606.4</v>
      </c>
      <c r="AA23" s="12">
        <f>SUM(P22:AA22)</f>
        <v>5875.2</v>
      </c>
      <c r="AB23" s="12">
        <f>SUM(Q22:AB22)</f>
        <v>6144</v>
      </c>
      <c r="AC23" s="12">
        <f>SUM(R22:AC22)</f>
        <v>6412.8</v>
      </c>
      <c r="AD23" s="12">
        <f>SUM(S22:AD22)</f>
        <v>6681.6</v>
      </c>
      <c r="AE23" s="12">
        <f>SUM(T22:AE22)</f>
        <v>6938.88</v>
      </c>
      <c r="AF23" s="12">
        <f>SUM(U22:AF22)</f>
        <v>7196.16</v>
      </c>
      <c r="AG23" s="12">
        <f>SUM(V22:AG22)</f>
        <v>7453.44</v>
      </c>
      <c r="AH23" s="12">
        <f>SUM(W22:AH22)</f>
        <v>7710.72</v>
      </c>
      <c r="AI23" s="12">
        <f>SUM(X22:AI22)</f>
        <v>7968</v>
      </c>
      <c r="AJ23" s="12">
        <f>SUM(Y22:AJ22)</f>
        <v>8225.28</v>
      </c>
      <c r="AK23" s="12">
        <f>SUM(Z22:AK22)</f>
        <v>8482.56</v>
      </c>
      <c r="AL23" s="12">
        <f>SUM(AA22:AL22)</f>
        <v>8739.84</v>
      </c>
      <c r="AM23" s="12">
        <f>SUM(AB22:AM22)</f>
        <v>8997.12</v>
      </c>
      <c r="AN23" s="12">
        <f>SUM(AC22:AN22)</f>
        <v>9254.4</v>
      </c>
      <c r="AO23" s="12">
        <f>SUM(AD22:AO22)</f>
        <v>9511.68</v>
      </c>
      <c r="AP23" s="12">
        <f>SUM(AE22:AP22)</f>
        <v>9768.96</v>
      </c>
    </row>
    <row r="24">
      <c r="A24" s="11" t="inlineStr">
        <is>
          <t>New company seats</t>
        </is>
      </c>
      <c r="B24" s="14" t="inlineStr">
        <is>
          <t>seats</t>
        </is>
      </c>
      <c r="C24" s="56">
        <f>SUM(G24:R24)</f>
        <v>3200</v>
      </c>
      <c r="D24" s="56">
        <f>SUM(S24:AD24)</f>
        <v>4800</v>
      </c>
      <c r="E24" s="56">
        <f>SUM(AE24:AP24)</f>
        <v>4800</v>
      </c>
      <c r="G24" s="12">
        <f>IF(G6&gt;=Assumptions!$C$24,Assumptions!$C$25,0)</f>
        <v>0</v>
      </c>
      <c r="H24" s="12">
        <f>IF(H6&gt;=Assumptions!$C$24,Assumptions!$C$25,0)</f>
        <v>0</v>
      </c>
      <c r="I24" s="12">
        <f>IF(I6&gt;=Assumptions!$C$24,Assumptions!$C$25,0)</f>
        <v>0</v>
      </c>
      <c r="J24" s="12">
        <f>IF(J6&gt;=Assumptions!$C$24,Assumptions!$C$25,0)</f>
        <v>0</v>
      </c>
      <c r="K24" s="12">
        <f>IF(K6&gt;=Assumptions!$C$24,Assumptions!$C$25,0)</f>
        <v>400</v>
      </c>
      <c r="L24" s="12">
        <f>IF(L6&gt;=Assumptions!$C$24,Assumptions!$C$25,0)</f>
        <v>400</v>
      </c>
      <c r="M24" s="12">
        <f>IF(M6&gt;=Assumptions!$C$24,Assumptions!$C$25,0)</f>
        <v>400</v>
      </c>
      <c r="N24" s="12">
        <f>IF(N6&gt;=Assumptions!$C$24,Assumptions!$C$25,0)</f>
        <v>400</v>
      </c>
      <c r="O24" s="12">
        <f>IF(O6&gt;=Assumptions!$C$24,Assumptions!$C$25,0)</f>
        <v>400</v>
      </c>
      <c r="P24" s="12">
        <f>IF(P6&gt;=Assumptions!$C$24,Assumptions!$C$25,0)</f>
        <v>400</v>
      </c>
      <c r="Q24" s="12">
        <f>IF(Q6&gt;=Assumptions!$C$24,Assumptions!$C$25,0)</f>
        <v>400</v>
      </c>
      <c r="R24" s="12">
        <f>IF(R6&gt;=Assumptions!$C$24,Assumptions!$C$25,0)</f>
        <v>400</v>
      </c>
      <c r="S24" s="12">
        <f>IF(S6&gt;=Assumptions!$C$24,Assumptions!$C$25,0)</f>
        <v>400</v>
      </c>
      <c r="T24" s="12">
        <f>IF(T6&gt;=Assumptions!$C$24,Assumptions!$C$25,0)</f>
        <v>400</v>
      </c>
      <c r="U24" s="12">
        <f>IF(U6&gt;=Assumptions!$C$24,Assumptions!$C$25,0)</f>
        <v>400</v>
      </c>
      <c r="V24" s="12">
        <f>IF(V6&gt;=Assumptions!$C$24,Assumptions!$C$25,0)</f>
        <v>400</v>
      </c>
      <c r="W24" s="12">
        <f>IF(W6&gt;=Assumptions!$C$24,Assumptions!$C$25,0)</f>
        <v>400</v>
      </c>
      <c r="X24" s="12">
        <f>IF(X6&gt;=Assumptions!$C$24,Assumptions!$C$25,0)</f>
        <v>400</v>
      </c>
      <c r="Y24" s="12">
        <f>IF(Y6&gt;=Assumptions!$C$24,Assumptions!$C$25,0)</f>
        <v>400</v>
      </c>
      <c r="Z24" s="12">
        <f>IF(Z6&gt;=Assumptions!$C$24,Assumptions!$C$25,0)</f>
        <v>400</v>
      </c>
      <c r="AA24" s="12">
        <f>IF(AA6&gt;=Assumptions!$C$24,Assumptions!$C$25,0)</f>
        <v>400</v>
      </c>
      <c r="AB24" s="12">
        <f>IF(AB6&gt;=Assumptions!$C$24,Assumptions!$C$25,0)</f>
        <v>400</v>
      </c>
      <c r="AC24" s="12">
        <f>IF(AC6&gt;=Assumptions!$C$24,Assumptions!$C$25,0)</f>
        <v>400</v>
      </c>
      <c r="AD24" s="12">
        <f>IF(AD6&gt;=Assumptions!$C$24,Assumptions!$C$25,0)</f>
        <v>400</v>
      </c>
      <c r="AE24" s="12">
        <f>IF(AE6&gt;=Assumptions!$C$24,Assumptions!$C$25,0)</f>
        <v>400</v>
      </c>
      <c r="AF24" s="12">
        <f>IF(AF6&gt;=Assumptions!$C$24,Assumptions!$C$25,0)</f>
        <v>400</v>
      </c>
      <c r="AG24" s="12">
        <f>IF(AG6&gt;=Assumptions!$C$24,Assumptions!$C$25,0)</f>
        <v>400</v>
      </c>
      <c r="AH24" s="12">
        <f>IF(AH6&gt;=Assumptions!$C$24,Assumptions!$C$25,0)</f>
        <v>400</v>
      </c>
      <c r="AI24" s="12">
        <f>IF(AI6&gt;=Assumptions!$C$24,Assumptions!$C$25,0)</f>
        <v>400</v>
      </c>
      <c r="AJ24" s="12">
        <f>IF(AJ6&gt;=Assumptions!$C$24,Assumptions!$C$25,0)</f>
        <v>400</v>
      </c>
      <c r="AK24" s="12">
        <f>IF(AK6&gt;=Assumptions!$C$24,Assumptions!$C$25,0)</f>
        <v>400</v>
      </c>
      <c r="AL24" s="12">
        <f>IF(AL6&gt;=Assumptions!$C$24,Assumptions!$C$25,0)</f>
        <v>400</v>
      </c>
      <c r="AM24" s="12">
        <f>IF(AM6&gt;=Assumptions!$C$24,Assumptions!$C$25,0)</f>
        <v>400</v>
      </c>
      <c r="AN24" s="12">
        <f>IF(AN6&gt;=Assumptions!$C$24,Assumptions!$C$25,0)</f>
        <v>400</v>
      </c>
      <c r="AO24" s="12">
        <f>IF(AO6&gt;=Assumptions!$C$24,Assumptions!$C$25,0)</f>
        <v>400</v>
      </c>
      <c r="AP24" s="12">
        <f>IF(AP6&gt;=Assumptions!$C$24,Assumptions!$C$25,0)</f>
        <v>400</v>
      </c>
    </row>
    <row r="25">
      <c r="A25" s="11" t="inlineStr">
        <is>
          <t>Company seats billed this month (new and renewals)</t>
        </is>
      </c>
      <c r="B25" s="14" t="inlineStr">
        <is>
          <t>seats</t>
        </is>
      </c>
      <c r="C25" s="56">
        <f>SUM(G25:R25)</f>
        <v>3200</v>
      </c>
      <c r="D25" s="56">
        <f>SUM(S25:AD25)</f>
        <v>7520</v>
      </c>
      <c r="E25" s="56">
        <f>SUM(AE25:AP25)</f>
        <v>11192</v>
      </c>
      <c r="G25" s="12">
        <f>G24</f>
        <v>0</v>
      </c>
      <c r="H25" s="12">
        <f>H24</f>
        <v>0</v>
      </c>
      <c r="I25" s="12">
        <f>I24</f>
        <v>0</v>
      </c>
      <c r="J25" s="12">
        <f>J24</f>
        <v>0</v>
      </c>
      <c r="K25" s="12">
        <f>K24</f>
        <v>400</v>
      </c>
      <c r="L25" s="12">
        <f>L24</f>
        <v>400</v>
      </c>
      <c r="M25" s="12">
        <f>M24</f>
        <v>400</v>
      </c>
      <c r="N25" s="12">
        <f>N24</f>
        <v>400</v>
      </c>
      <c r="O25" s="12">
        <f>O24</f>
        <v>400</v>
      </c>
      <c r="P25" s="12">
        <f>P24</f>
        <v>400</v>
      </c>
      <c r="Q25" s="12">
        <f>Q24</f>
        <v>400</v>
      </c>
      <c r="R25" s="12">
        <f>R24</f>
        <v>400</v>
      </c>
      <c r="S25" s="12">
        <f>S24+Assumptions!$C$27*G25</f>
        <v>400</v>
      </c>
      <c r="T25" s="12">
        <f>T24+Assumptions!$C$27*H25</f>
        <v>400</v>
      </c>
      <c r="U25" s="12">
        <f>U24+Assumptions!$C$27*I25</f>
        <v>400</v>
      </c>
      <c r="V25" s="12">
        <f>V24+Assumptions!$C$27*J25</f>
        <v>400</v>
      </c>
      <c r="W25" s="12">
        <f>W24+Assumptions!$C$27*K25</f>
        <v>740</v>
      </c>
      <c r="X25" s="12">
        <f>X24+Assumptions!$C$27*L25</f>
        <v>740</v>
      </c>
      <c r="Y25" s="12">
        <f>Y24+Assumptions!$C$27*M25</f>
        <v>740</v>
      </c>
      <c r="Z25" s="12">
        <f>Z24+Assumptions!$C$27*N25</f>
        <v>740</v>
      </c>
      <c r="AA25" s="12">
        <f>AA24+Assumptions!$C$27*O25</f>
        <v>740</v>
      </c>
      <c r="AB25" s="12">
        <f>AB24+Assumptions!$C$27*P25</f>
        <v>740</v>
      </c>
      <c r="AC25" s="12">
        <f>AC24+Assumptions!$C$27*Q25</f>
        <v>740</v>
      </c>
      <c r="AD25" s="12">
        <f>AD24+Assumptions!$C$27*R25</f>
        <v>740</v>
      </c>
      <c r="AE25" s="12">
        <f>AE24+Assumptions!$C$27*S25</f>
        <v>740</v>
      </c>
      <c r="AF25" s="12">
        <f>AF24+Assumptions!$C$27*T25</f>
        <v>740</v>
      </c>
      <c r="AG25" s="12">
        <f>AG24+Assumptions!$C$27*U25</f>
        <v>740</v>
      </c>
      <c r="AH25" s="12">
        <f>AH24+Assumptions!$C$27*V25</f>
        <v>740</v>
      </c>
      <c r="AI25" s="12">
        <f>AI24+Assumptions!$C$27*W25</f>
        <v>1029</v>
      </c>
      <c r="AJ25" s="12">
        <f>AJ24+Assumptions!$C$27*X25</f>
        <v>1029</v>
      </c>
      <c r="AK25" s="12">
        <f>AK24+Assumptions!$C$27*Y25</f>
        <v>1029</v>
      </c>
      <c r="AL25" s="12">
        <f>AL24+Assumptions!$C$27*Z25</f>
        <v>1029</v>
      </c>
      <c r="AM25" s="12">
        <f>AM24+Assumptions!$C$27*AA25</f>
        <v>1029</v>
      </c>
      <c r="AN25" s="12">
        <f>AN24+Assumptions!$C$27*AB25</f>
        <v>1029</v>
      </c>
      <c r="AO25" s="12">
        <f>AO24+Assumptions!$C$27*AC25</f>
        <v>1029</v>
      </c>
      <c r="AP25" s="12">
        <f>AP24+Assumptions!$C$27*AD25</f>
        <v>1029</v>
      </c>
    </row>
    <row r="26">
      <c r="A26" s="11" t="inlineStr">
        <is>
          <t>Company seats (billed in the last 12 months)</t>
        </is>
      </c>
      <c r="B26" s="14" t="inlineStr">
        <is>
          <t>seats</t>
        </is>
      </c>
      <c r="C26" s="56">
        <f>R26</f>
        <v>3200</v>
      </c>
      <c r="D26" s="56">
        <f>AD26</f>
        <v>7520</v>
      </c>
      <c r="E26" s="56">
        <f>AP26</f>
        <v>11192</v>
      </c>
      <c r="G26" s="12">
        <f>SUM(G25:G25)</f>
        <v>0</v>
      </c>
      <c r="H26" s="12">
        <f>SUM(G25:H25)</f>
        <v>0</v>
      </c>
      <c r="I26" s="12">
        <f>SUM(G25:I25)</f>
        <v>0</v>
      </c>
      <c r="J26" s="12">
        <f>SUM(G25:J25)</f>
        <v>0</v>
      </c>
      <c r="K26" s="12">
        <f>SUM(G25:K25)</f>
        <v>400</v>
      </c>
      <c r="L26" s="12">
        <f>SUM(G25:L25)</f>
        <v>800</v>
      </c>
      <c r="M26" s="12">
        <f>SUM(G25:M25)</f>
        <v>1200</v>
      </c>
      <c r="N26" s="12">
        <f>SUM(G25:N25)</f>
        <v>1600</v>
      </c>
      <c r="O26" s="12">
        <f>SUM(G25:O25)</f>
        <v>2000</v>
      </c>
      <c r="P26" s="12">
        <f>SUM(G25:P25)</f>
        <v>2400</v>
      </c>
      <c r="Q26" s="12">
        <f>SUM(G25:Q25)</f>
        <v>2800</v>
      </c>
      <c r="R26" s="12">
        <f>SUM(G25:R25)</f>
        <v>3200</v>
      </c>
      <c r="S26" s="12">
        <f>SUM(H25:S25)</f>
        <v>3600</v>
      </c>
      <c r="T26" s="12">
        <f>SUM(I25:T25)</f>
        <v>4000</v>
      </c>
      <c r="U26" s="12">
        <f>SUM(J25:U25)</f>
        <v>4400</v>
      </c>
      <c r="V26" s="12">
        <f>SUM(K25:V25)</f>
        <v>4800</v>
      </c>
      <c r="W26" s="12">
        <f>SUM(L25:W25)</f>
        <v>5140</v>
      </c>
      <c r="X26" s="12">
        <f>SUM(M25:X25)</f>
        <v>5480</v>
      </c>
      <c r="Y26" s="12">
        <f>SUM(N25:Y25)</f>
        <v>5820</v>
      </c>
      <c r="Z26" s="12">
        <f>SUM(O25:Z25)</f>
        <v>6160</v>
      </c>
      <c r="AA26" s="12">
        <f>SUM(P25:AA25)</f>
        <v>6500</v>
      </c>
      <c r="AB26" s="12">
        <f>SUM(Q25:AB25)</f>
        <v>6840</v>
      </c>
      <c r="AC26" s="12">
        <f>SUM(R25:AC25)</f>
        <v>7180</v>
      </c>
      <c r="AD26" s="12">
        <f>SUM(S25:AD25)</f>
        <v>7520</v>
      </c>
      <c r="AE26" s="12">
        <f>SUM(T25:AE25)</f>
        <v>7860</v>
      </c>
      <c r="AF26" s="12">
        <f>SUM(U25:AF25)</f>
        <v>8200</v>
      </c>
      <c r="AG26" s="12">
        <f>SUM(V25:AG25)</f>
        <v>8540</v>
      </c>
      <c r="AH26" s="12">
        <f>SUM(W25:AH25)</f>
        <v>8880</v>
      </c>
      <c r="AI26" s="12">
        <f>SUM(X25:AI25)</f>
        <v>9169</v>
      </c>
      <c r="AJ26" s="12">
        <f>SUM(Y25:AJ25)</f>
        <v>9458</v>
      </c>
      <c r="AK26" s="12">
        <f>SUM(Z25:AK25)</f>
        <v>9747</v>
      </c>
      <c r="AL26" s="12">
        <f>SUM(AA25:AL25)</f>
        <v>10036</v>
      </c>
      <c r="AM26" s="12">
        <f>SUM(AB25:AM25)</f>
        <v>10325</v>
      </c>
      <c r="AN26" s="12">
        <f>SUM(AC25:AN25)</f>
        <v>10614</v>
      </c>
      <c r="AO26" s="12">
        <f>SUM(AD25:AO25)</f>
        <v>10903</v>
      </c>
      <c r="AP26" s="12">
        <f>SUM(AE25:AP25)</f>
        <v>11192</v>
      </c>
    </row>
    <row r="27">
      <c r="A27" s="11" t="inlineStr">
        <is>
          <t>Individual members</t>
        </is>
      </c>
      <c r="B27" s="14" t="inlineStr">
        <is>
          <t>members</t>
        </is>
      </c>
      <c r="C27" s="56">
        <f>R27</f>
        <v>6991.92625976352</v>
      </c>
      <c r="D27" s="56">
        <f>AD27</f>
        <v>12895.2786551941</v>
      </c>
      <c r="E27" s="56">
        <f>AP27</f>
        <v>18334.8205325171</v>
      </c>
      <c r="G27" s="12">
        <f>G20+G21+G23</f>
        <v>720</v>
      </c>
      <c r="H27" s="12">
        <f>H20+H21+H23</f>
        <v>1407.6</v>
      </c>
      <c r="I27" s="12">
        <f>I20+I21+I23</f>
        <v>2065.5216</v>
      </c>
      <c r="J27" s="12">
        <f>J20+J21+J23</f>
        <v>2696.229792</v>
      </c>
      <c r="K27" s="12">
        <f>K20+K21+K23</f>
        <v>3301.95955392</v>
      </c>
      <c r="L27" s="12">
        <f>L20+L21+L23</f>
        <v>3884.739504192</v>
      </c>
      <c r="M27" s="12">
        <f>M20+M21+M23</f>
        <v>4446.41295462682</v>
      </c>
      <c r="N27" s="12">
        <f>N20+N21+N23</f>
        <v>4988.65665955318</v>
      </c>
      <c r="O27" s="12">
        <f>O20+O21+O23</f>
        <v>5512.99752431949</v>
      </c>
      <c r="P27" s="12">
        <f>P20+P21+P23</f>
        <v>6020.82750547908</v>
      </c>
      <c r="Q27" s="12">
        <f>Q20+Q21+Q23</f>
        <v>6513.41690785484</v>
      </c>
      <c r="R27" s="12">
        <f>R20+R21+R23</f>
        <v>6991.92625976352</v>
      </c>
      <c r="S27" s="12">
        <f>S20+S21+S23</f>
        <v>7582.21692659208</v>
      </c>
      <c r="T27" s="12">
        <f>T20+T21+T23</f>
        <v>8149.6606043212</v>
      </c>
      <c r="U27" s="12">
        <f>U20+U21+U23</f>
        <v>8696.05501818762</v>
      </c>
      <c r="V27" s="12">
        <f>V20+V21+V23</f>
        <v>9223.03880120696</v>
      </c>
      <c r="W27" s="12">
        <f>W20+W21+W23</f>
        <v>9732.10718715188</v>
      </c>
      <c r="X27" s="12">
        <f>X20+X21+X23</f>
        <v>10224.626024258</v>
      </c>
      <c r="Y27" s="12">
        <f>Y20+Y21+Y23</f>
        <v>10701.8442989376</v>
      </c>
      <c r="Z27" s="12">
        <f>Z20+Z21+Z23</f>
        <v>11164.9053368001</v>
      </c>
      <c r="AA27" s="12">
        <f>AA20+AA21+AA23</f>
        <v>11614.8568288951</v>
      </c>
      <c r="AB27" s="12">
        <f>AB20+AB21+AB23</f>
        <v>12052.659813988</v>
      </c>
      <c r="AC27" s="12">
        <f>AC20+AC21+AC23</f>
        <v>12479.1967325961</v>
      </c>
      <c r="AD27" s="12">
        <f>AD20+AD21+AD23</f>
        <v>12895.2786551941</v>
      </c>
      <c r="AE27" s="12">
        <f>AE20+AE21+AE23</f>
        <v>13434.1317752497</v>
      </c>
      <c r="AF27" s="12">
        <f>AF20+AF21+AF23</f>
        <v>13953.1632473779</v>
      </c>
      <c r="AG27" s="12">
        <f>AG20+AG21+AG23</f>
        <v>14453.9136417413</v>
      </c>
      <c r="AH27" s="12">
        <f>AH20+AH21+AH23</f>
        <v>14937.7889417381</v>
      </c>
      <c r="AI27" s="12">
        <f>AI20+AI21+AI23</f>
        <v>15406.0736775149</v>
      </c>
      <c r="AJ27" s="12">
        <f>AJ20+AJ21+AJ23</f>
        <v>15859.9426644715</v>
      </c>
      <c r="AK27" s="12">
        <f>AK20+AK21+AK23</f>
        <v>16300.4715032977</v>
      </c>
      <c r="AL27" s="12">
        <f>AL20+AL21+AL23</f>
        <v>16728.645979951</v>
      </c>
      <c r="AM27" s="12">
        <f>AM20+AM21+AM23</f>
        <v>17145.370487983</v>
      </c>
      <c r="AN27" s="12">
        <f>AN20+AN21+AN23</f>
        <v>17551.4755815135</v>
      </c>
      <c r="AO27" s="12">
        <f>AO20+AO21+AO23</f>
        <v>17947.7247546951</v>
      </c>
      <c r="AP27" s="12">
        <f>AP20+AP21+AP23</f>
        <v>18334.8205325171</v>
      </c>
    </row>
    <row r="28">
      <c r="A28" s="38" t="inlineStr">
        <is>
          <t>Active members (individual and company seats)</t>
        </is>
      </c>
      <c r="B28" s="58" t="inlineStr">
        <is>
          <t>members</t>
        </is>
      </c>
      <c r="C28" s="59">
        <f>R28</f>
        <v>10191.9262597635</v>
      </c>
      <c r="D28" s="59">
        <f>AD28</f>
        <v>20415.2786551941</v>
      </c>
      <c r="E28" s="59">
        <f>AP28</f>
        <v>29526.8205325171</v>
      </c>
      <c r="F28" s="40" t="n"/>
      <c r="G28" s="51">
        <f>G27+G26</f>
        <v>720</v>
      </c>
      <c r="H28" s="51">
        <f>H27+H26</f>
        <v>1407.6</v>
      </c>
      <c r="I28" s="51">
        <f>I27+I26</f>
        <v>2065.5216</v>
      </c>
      <c r="J28" s="51">
        <f>J27+J26</f>
        <v>2696.229792</v>
      </c>
      <c r="K28" s="51">
        <f>K27+K26</f>
        <v>3701.95955392</v>
      </c>
      <c r="L28" s="51">
        <f>L27+L26</f>
        <v>4684.739504192</v>
      </c>
      <c r="M28" s="51">
        <f>M27+M26</f>
        <v>5646.41295462682</v>
      </c>
      <c r="N28" s="51">
        <f>N27+N26</f>
        <v>6588.65665955318</v>
      </c>
      <c r="O28" s="51">
        <f>O27+O26</f>
        <v>7512.99752431949</v>
      </c>
      <c r="P28" s="51">
        <f>P27+P26</f>
        <v>8420.82750547908</v>
      </c>
      <c r="Q28" s="51">
        <f>Q27+Q26</f>
        <v>9313.41690785484</v>
      </c>
      <c r="R28" s="51">
        <f>R27+R26</f>
        <v>10191.9262597635</v>
      </c>
      <c r="S28" s="51">
        <f>S27+S26</f>
        <v>11182.2169265921</v>
      </c>
      <c r="T28" s="51">
        <f>T27+T26</f>
        <v>12149.6606043212</v>
      </c>
      <c r="U28" s="51">
        <f>U27+U26</f>
        <v>13096.0550181876</v>
      </c>
      <c r="V28" s="51">
        <f>V27+V26</f>
        <v>14023.038801207</v>
      </c>
      <c r="W28" s="51">
        <f>W27+W26</f>
        <v>14872.1071871519</v>
      </c>
      <c r="X28" s="51">
        <f>X27+X26</f>
        <v>15704.626024258</v>
      </c>
      <c r="Y28" s="51">
        <f>Y27+Y26</f>
        <v>16521.8442989376</v>
      </c>
      <c r="Z28" s="51">
        <f>Z27+Z26</f>
        <v>17324.9053368001</v>
      </c>
      <c r="AA28" s="51">
        <f>AA27+AA26</f>
        <v>18114.8568288951</v>
      </c>
      <c r="AB28" s="51">
        <f>AB27+AB26</f>
        <v>18892.659813988</v>
      </c>
      <c r="AC28" s="51">
        <f>AC27+AC26</f>
        <v>19659.1967325961</v>
      </c>
      <c r="AD28" s="51">
        <f>AD27+AD26</f>
        <v>20415.2786551941</v>
      </c>
      <c r="AE28" s="51">
        <f>AE27+AE26</f>
        <v>21294.1317752497</v>
      </c>
      <c r="AF28" s="51">
        <f>AF27+AF26</f>
        <v>22153.1632473779</v>
      </c>
      <c r="AG28" s="51">
        <f>AG27+AG26</f>
        <v>22993.9136417413</v>
      </c>
      <c r="AH28" s="51">
        <f>AH27+AH26</f>
        <v>23817.7889417381</v>
      </c>
      <c r="AI28" s="51">
        <f>AI27+AI26</f>
        <v>24575.0736775149</v>
      </c>
      <c r="AJ28" s="51">
        <f>AJ27+AJ26</f>
        <v>25317.9426644715</v>
      </c>
      <c r="AK28" s="51">
        <f>AK27+AK26</f>
        <v>26047.4715032977</v>
      </c>
      <c r="AL28" s="51">
        <f>AL27+AL26</f>
        <v>26764.645979951</v>
      </c>
      <c r="AM28" s="51">
        <f>AM27+AM26</f>
        <v>27470.370487983</v>
      </c>
      <c r="AN28" s="51">
        <f>AN27+AN26</f>
        <v>28165.4755815135</v>
      </c>
      <c r="AO28" s="51">
        <f>AO27+AO26</f>
        <v>28850.7247546951</v>
      </c>
      <c r="AP28" s="51">
        <f>AP27+AP26</f>
        <v>29526.8205325171</v>
      </c>
    </row>
    <row r="29">
      <c r="A29" s="35" t="inlineStr">
        <is>
          <t>Revenue (AED)</t>
        </is>
      </c>
      <c r="B29" s="14" t="inlineStr">
        <is>
          <t>member-months</t>
        </is>
      </c>
      <c r="C29" s="56">
        <f>SUM(G29:R29)</f>
        <v>62950.2882617089</v>
      </c>
      <c r="D29" s="56">
        <f>SUM(S29:AD29)</f>
        <v>191956.446228129</v>
      </c>
      <c r="E29" s="56">
        <f>SUM(AE29:AP29)</f>
        <v>306977.522788051</v>
      </c>
      <c r="G29" s="12">
        <f>G28</f>
        <v>720</v>
      </c>
      <c r="H29" s="12">
        <f>H28</f>
        <v>1407.6</v>
      </c>
      <c r="I29" s="12">
        <f>I28</f>
        <v>2065.5216</v>
      </c>
      <c r="J29" s="12">
        <f>J28</f>
        <v>2696.229792</v>
      </c>
      <c r="K29" s="12">
        <f>K28</f>
        <v>3701.95955392</v>
      </c>
      <c r="L29" s="12">
        <f>L28</f>
        <v>4684.739504192</v>
      </c>
      <c r="M29" s="12">
        <f>M28</f>
        <v>5646.41295462682</v>
      </c>
      <c r="N29" s="12">
        <f>N28</f>
        <v>6588.65665955318</v>
      </c>
      <c r="O29" s="12">
        <f>O28</f>
        <v>7512.99752431949</v>
      </c>
      <c r="P29" s="12">
        <f>P28</f>
        <v>8420.82750547908</v>
      </c>
      <c r="Q29" s="12">
        <f>Q28</f>
        <v>9313.41690785484</v>
      </c>
      <c r="R29" s="12">
        <f>R28</f>
        <v>10191.9262597635</v>
      </c>
      <c r="S29" s="12">
        <f>S28</f>
        <v>11182.2169265921</v>
      </c>
      <c r="T29" s="12">
        <f>T28</f>
        <v>12149.6606043212</v>
      </c>
      <c r="U29" s="12">
        <f>U28</f>
        <v>13096.0550181876</v>
      </c>
      <c r="V29" s="12">
        <f>V28</f>
        <v>14023.038801207</v>
      </c>
      <c r="W29" s="12">
        <f>W28</f>
        <v>14872.1071871519</v>
      </c>
      <c r="X29" s="12">
        <f>X28</f>
        <v>15704.626024258</v>
      </c>
      <c r="Y29" s="12">
        <f>Y28</f>
        <v>16521.8442989376</v>
      </c>
      <c r="Z29" s="12">
        <f>Z28</f>
        <v>17324.9053368001</v>
      </c>
      <c r="AA29" s="12">
        <f>AA28</f>
        <v>18114.8568288951</v>
      </c>
      <c r="AB29" s="12">
        <f>AB28</f>
        <v>18892.659813988</v>
      </c>
      <c r="AC29" s="12">
        <f>AC28</f>
        <v>19659.1967325961</v>
      </c>
      <c r="AD29" s="12">
        <f>AD28</f>
        <v>20415.2786551941</v>
      </c>
      <c r="AE29" s="12">
        <f>AE28</f>
        <v>21294.1317752497</v>
      </c>
      <c r="AF29" s="12">
        <f>AF28</f>
        <v>22153.1632473779</v>
      </c>
      <c r="AG29" s="12">
        <f>AG28</f>
        <v>22993.9136417413</v>
      </c>
      <c r="AH29" s="12">
        <f>AH28</f>
        <v>23817.7889417381</v>
      </c>
      <c r="AI29" s="12">
        <f>AI28</f>
        <v>24575.0736775149</v>
      </c>
      <c r="AJ29" s="12">
        <f>AJ28</f>
        <v>25317.9426644715</v>
      </c>
      <c r="AK29" s="12">
        <f>AK28</f>
        <v>26047.4715032977</v>
      </c>
      <c r="AL29" s="12">
        <f>AL28</f>
        <v>26764.645979951</v>
      </c>
      <c r="AM29" s="12">
        <f>AM28</f>
        <v>27470.370487983</v>
      </c>
      <c r="AN29" s="12">
        <f>AN28</f>
        <v>28165.4755815135</v>
      </c>
      <c r="AO29" s="12">
        <f>AO28</f>
        <v>28850.7247546951</v>
      </c>
      <c r="AP29" s="12">
        <f>AP28</f>
        <v>29526.8205325171</v>
      </c>
    </row>
    <row r="30">
      <c r="A30" s="11" t="inlineStr">
        <is>
          <t>Insured members</t>
        </is>
      </c>
      <c r="B30" s="14" t="inlineStr">
        <is>
          <t>members</t>
        </is>
      </c>
      <c r="C30" s="56">
        <f>R30</f>
        <v>1528.78893896453</v>
      </c>
      <c r="D30" s="56">
        <f>AD30</f>
        <v>3062.29179827911</v>
      </c>
      <c r="E30" s="56">
        <f>AP30</f>
        <v>4429.02307987757</v>
      </c>
      <c r="G30" s="12">
        <f>IF(G6&gt;=Assumptions!$C$41,Assumptions!$C$42*G28,0)</f>
        <v>0</v>
      </c>
      <c r="H30" s="12">
        <f>IF(H6&gt;=Assumptions!$C$41,Assumptions!$C$42*H28,0)</f>
        <v>0</v>
      </c>
      <c r="I30" s="12">
        <f>IF(I6&gt;=Assumptions!$C$41,Assumptions!$C$42*I28,0)</f>
        <v>0</v>
      </c>
      <c r="J30" s="12">
        <f>IF(J6&gt;=Assumptions!$C$41,Assumptions!$C$42*J28,0)</f>
        <v>0</v>
      </c>
      <c r="K30" s="12">
        <f>IF(K6&gt;=Assumptions!$C$41,Assumptions!$C$42*K28,0)</f>
        <v>0</v>
      </c>
      <c r="L30" s="12">
        <f>IF(L6&gt;=Assumptions!$C$41,Assumptions!$C$42*L28,0)</f>
        <v>702.7109256288</v>
      </c>
      <c r="M30" s="12">
        <f>IF(M6&gt;=Assumptions!$C$41,Assumptions!$C$42*M28,0)</f>
        <v>846.961943194022</v>
      </c>
      <c r="N30" s="12">
        <f>IF(N6&gt;=Assumptions!$C$41,Assumptions!$C$42*N28,0)</f>
        <v>988.298498932977</v>
      </c>
      <c r="O30" s="12">
        <f>IF(O6&gt;=Assumptions!$C$41,Assumptions!$C$42*O28,0)</f>
        <v>1126.94962864792</v>
      </c>
      <c r="P30" s="12">
        <f>IF(P6&gt;=Assumptions!$C$41,Assumptions!$C$42*P28,0)</f>
        <v>1263.12412582186</v>
      </c>
      <c r="Q30" s="12">
        <f>IF(Q6&gt;=Assumptions!$C$41,Assumptions!$C$42*Q28,0)</f>
        <v>1397.01253617823</v>
      </c>
      <c r="R30" s="12">
        <f>IF(R6&gt;=Assumptions!$C$41,Assumptions!$C$42*R28,0)</f>
        <v>1528.78893896453</v>
      </c>
      <c r="S30" s="12">
        <f>IF(S6&gt;=Assumptions!$C$41,Assumptions!$C$42*S28,0)</f>
        <v>1677.33253898881</v>
      </c>
      <c r="T30" s="12">
        <f>IF(T6&gt;=Assumptions!$C$41,Assumptions!$C$42*T28,0)</f>
        <v>1822.44909064818</v>
      </c>
      <c r="U30" s="12">
        <f>IF(U6&gt;=Assumptions!$C$41,Assumptions!$C$42*U28,0)</f>
        <v>1964.40825272814</v>
      </c>
      <c r="V30" s="12">
        <f>IF(V6&gt;=Assumptions!$C$41,Assumptions!$C$42*V28,0)</f>
        <v>2103.45582018104</v>
      </c>
      <c r="W30" s="12">
        <f>IF(W6&gt;=Assumptions!$C$41,Assumptions!$C$42*W28,0)</f>
        <v>2230.81607807278</v>
      </c>
      <c r="X30" s="12">
        <f>IF(X6&gt;=Assumptions!$C$41,Assumptions!$C$42*X28,0)</f>
        <v>2355.6939036387</v>
      </c>
      <c r="Y30" s="12">
        <f>IF(Y6&gt;=Assumptions!$C$41,Assumptions!$C$42*Y28,0)</f>
        <v>2478.27664484063</v>
      </c>
      <c r="Z30" s="12">
        <f>IF(Z6&gt;=Assumptions!$C$41,Assumptions!$C$42*Z28,0)</f>
        <v>2598.73580052002</v>
      </c>
      <c r="AA30" s="12">
        <f>IF(AA6&gt;=Assumptions!$C$41,Assumptions!$C$42*AA28,0)</f>
        <v>2717.22852433426</v>
      </c>
      <c r="AB30" s="12">
        <f>IF(AB6&gt;=Assumptions!$C$41,Assumptions!$C$42*AB28,0)</f>
        <v>2833.8989720982</v>
      </c>
      <c r="AC30" s="12">
        <f>IF(AC6&gt;=Assumptions!$C$41,Assumptions!$C$42*AC28,0)</f>
        <v>2948.87950988942</v>
      </c>
      <c r="AD30" s="12">
        <f>IF(AD6&gt;=Assumptions!$C$41,Assumptions!$C$42*AD28,0)</f>
        <v>3062.29179827911</v>
      </c>
      <c r="AE30" s="12">
        <f>IF(AE6&gt;=Assumptions!$C$41,Assumptions!$C$42*AE28,0)</f>
        <v>3194.11976628746</v>
      </c>
      <c r="AF30" s="12">
        <f>IF(AF6&gt;=Assumptions!$C$41,Assumptions!$C$42*AF28,0)</f>
        <v>3322.97448710669</v>
      </c>
      <c r="AG30" s="12">
        <f>IF(AG6&gt;=Assumptions!$C$41,Assumptions!$C$42*AG28,0)</f>
        <v>3449.08704626119</v>
      </c>
      <c r="AH30" s="12">
        <f>IF(AH6&gt;=Assumptions!$C$41,Assumptions!$C$42*AH28,0)</f>
        <v>3572.66834126071</v>
      </c>
      <c r="AI30" s="12">
        <f>IF(AI6&gt;=Assumptions!$C$41,Assumptions!$C$42*AI28,0)</f>
        <v>3686.26105162724</v>
      </c>
      <c r="AJ30" s="12">
        <f>IF(AJ6&gt;=Assumptions!$C$41,Assumptions!$C$42*AJ28,0)</f>
        <v>3797.69139967072</v>
      </c>
      <c r="AK30" s="12">
        <f>IF(AK6&gt;=Assumptions!$C$41,Assumptions!$C$42*AK28,0)</f>
        <v>3907.12072549465</v>
      </c>
      <c r="AL30" s="12">
        <f>IF(AL6&gt;=Assumptions!$C$41,Assumptions!$C$42*AL28,0)</f>
        <v>4014.69689699265</v>
      </c>
      <c r="AM30" s="12">
        <f>IF(AM6&gt;=Assumptions!$C$41,Assumptions!$C$42*AM28,0)</f>
        <v>4120.55557319745</v>
      </c>
      <c r="AN30" s="12">
        <f>IF(AN6&gt;=Assumptions!$C$41,Assumptions!$C$42*AN28,0)</f>
        <v>4224.82133722703</v>
      </c>
      <c r="AO30" s="12">
        <f>IF(AO6&gt;=Assumptions!$C$41,Assumptions!$C$42*AO28,0)</f>
        <v>4327.60871320427</v>
      </c>
      <c r="AP30" s="12">
        <f>IF(AP6&gt;=Assumptions!$C$41,Assumptions!$C$42*AP28,0)</f>
        <v>4429.02307987757</v>
      </c>
    </row>
    <row r="33">
      <c r="A33" s="11" t="inlineStr">
        <is>
          <t>Gross bookings: weekly plan</t>
        </is>
      </c>
      <c r="B33" s="14" t="inlineStr">
        <is>
          <t>AED</t>
        </is>
      </c>
      <c r="C33" s="56">
        <f>SUM(G33:R33)</f>
        <v>611069.137058151</v>
      </c>
      <c r="D33" s="56">
        <f>SUM(S33:AD33)</f>
        <v>1255952.64242476</v>
      </c>
      <c r="E33" s="56">
        <f>SUM(AE33:AP33)</f>
        <v>1701859.72772943</v>
      </c>
      <c r="G33" s="12">
        <f>G20*Assumptions!$C$30*Assumptions!$C$31/12</f>
        <v>11735.8038</v>
      </c>
      <c r="H33" s="12">
        <f>H20*Assumptions!$C$30*Assumptions!$C$31/12</f>
        <v>22063.311144</v>
      </c>
      <c r="I33" s="12">
        <f>I20*Assumptions!$C$30*Assumptions!$C$31/12</f>
        <v>31151.51760672</v>
      </c>
      <c r="J33" s="12">
        <f>J20*Assumptions!$C$30*Assumptions!$C$31/12</f>
        <v>39149.1392939136</v>
      </c>
      <c r="K33" s="12">
        <f>K20*Assumptions!$C$30*Assumptions!$C$31/12</f>
        <v>46187.046378644</v>
      </c>
      <c r="L33" s="12">
        <f>L20*Assumptions!$C$30*Assumptions!$C$31/12</f>
        <v>52380.4046132067</v>
      </c>
      <c r="M33" s="12">
        <f>M20*Assumptions!$C$30*Assumptions!$C$31/12</f>
        <v>57830.5598596219</v>
      </c>
      <c r="N33" s="12">
        <f>N20*Assumptions!$C$30*Assumptions!$C$31/12</f>
        <v>62626.6964764673</v>
      </c>
      <c r="O33" s="12">
        <f>O20*Assumptions!$C$30*Assumptions!$C$31/12</f>
        <v>66847.2966992912</v>
      </c>
      <c r="P33" s="12">
        <f>P20*Assumptions!$C$30*Assumptions!$C$31/12</f>
        <v>70561.4248953762</v>
      </c>
      <c r="Q33" s="12">
        <f>Q20*Assumptions!$C$30*Assumptions!$C$31/12</f>
        <v>73829.8577079311</v>
      </c>
      <c r="R33" s="12">
        <f>R20*Assumptions!$C$30*Assumptions!$C$31/12</f>
        <v>76706.0785829794</v>
      </c>
      <c r="S33" s="12">
        <f>S20*Assumptions!$C$30*Assumptions!$C$31/12</f>
        <v>83149.0875530218</v>
      </c>
      <c r="T33" s="12">
        <f>T20*Assumptions!$C$30*Assumptions!$C$31/12</f>
        <v>88818.9354466592</v>
      </c>
      <c r="U33" s="12">
        <f>U20*Assumptions!$C$30*Assumptions!$C$31/12</f>
        <v>93808.4015930601</v>
      </c>
      <c r="V33" s="12">
        <f>V20*Assumptions!$C$30*Assumptions!$C$31/12</f>
        <v>98199.1318018929</v>
      </c>
      <c r="W33" s="12">
        <f>W20*Assumptions!$C$30*Assumptions!$C$31/12</f>
        <v>102062.974385666</v>
      </c>
      <c r="X33" s="12">
        <f>X20*Assumptions!$C$30*Assumptions!$C$31/12</f>
        <v>105463.155859386</v>
      </c>
      <c r="Y33" s="12">
        <f>Y20*Assumptions!$C$30*Assumptions!$C$31/12</f>
        <v>108455.31555626</v>
      </c>
      <c r="Z33" s="12">
        <f>Z20*Assumptions!$C$30*Assumptions!$C$31/12</f>
        <v>111088.416089508</v>
      </c>
      <c r="AA33" s="12">
        <f>AA20*Assumptions!$C$30*Assumptions!$C$31/12</f>
        <v>113405.544558767</v>
      </c>
      <c r="AB33" s="12">
        <f>AB20*Assumptions!$C$30*Assumptions!$C$31/12</f>
        <v>115444.617611715</v>
      </c>
      <c r="AC33" s="12">
        <f>AC20*Assumptions!$C$30*Assumptions!$C$31/12</f>
        <v>117239.001898309</v>
      </c>
      <c r="AD33" s="12">
        <f>AD20*Assumptions!$C$30*Assumptions!$C$31/12</f>
        <v>118818.060070512</v>
      </c>
      <c r="AE33" s="12">
        <f>AE20*Assumptions!$C$30*Assumptions!$C$31/12</f>
        <v>124119.565862051</v>
      </c>
      <c r="AF33" s="12">
        <f>AF20*Assumptions!$C$30*Assumptions!$C$31/12</f>
        <v>128784.890958605</v>
      </c>
      <c r="AG33" s="12">
        <f>AG20*Assumptions!$C$30*Assumptions!$C$31/12</f>
        <v>132890.377043572</v>
      </c>
      <c r="AH33" s="12">
        <f>AH20*Assumptions!$C$30*Assumptions!$C$31/12</f>
        <v>136503.204798344</v>
      </c>
      <c r="AI33" s="12">
        <f>AI20*Assumptions!$C$30*Assumptions!$C$31/12</f>
        <v>139682.493222542</v>
      </c>
      <c r="AJ33" s="12">
        <f>AJ20*Assumptions!$C$30*Assumptions!$C$31/12</f>
        <v>142480.267035837</v>
      </c>
      <c r="AK33" s="12">
        <f>AK20*Assumptions!$C$30*Assumptions!$C$31/12</f>
        <v>144942.307991537</v>
      </c>
      <c r="AL33" s="12">
        <f>AL20*Assumptions!$C$30*Assumptions!$C$31/12</f>
        <v>147108.904032552</v>
      </c>
      <c r="AM33" s="12">
        <f>AM20*Assumptions!$C$30*Assumptions!$C$31/12</f>
        <v>149015.508548646</v>
      </c>
      <c r="AN33" s="12">
        <f>AN20*Assumptions!$C$30*Assumptions!$C$31/12</f>
        <v>150693.320522809</v>
      </c>
      <c r="AO33" s="12">
        <f>AO20*Assumptions!$C$30*Assumptions!$C$31/12</f>
        <v>152169.795060071</v>
      </c>
      <c r="AP33" s="12">
        <f>AP20*Assumptions!$C$30*Assumptions!$C$31/12</f>
        <v>153469.092652863</v>
      </c>
    </row>
    <row r="34">
      <c r="A34" s="11" t="inlineStr">
        <is>
          <t>Gross bookings: monthly plan</t>
        </is>
      </c>
      <c r="B34" s="14" t="inlineStr">
        <is>
          <t>AED</t>
        </is>
      </c>
      <c r="C34" s="56">
        <f>SUM(G34:R34)</f>
        <v>1636824.06207653</v>
      </c>
      <c r="D34" s="56">
        <f>SUM(S34:AD34)</f>
        <v>4041095.3279781</v>
      </c>
      <c r="E34" s="56">
        <f>SUM(AE34:AP34)</f>
        <v>6090833.3605338</v>
      </c>
      <c r="G34" s="12">
        <f>G21*Assumptions!$C$32</f>
        <v>25916.76</v>
      </c>
      <c r="H34" s="12">
        <f>H21*Assumptions!$C$32</f>
        <v>50278.5144</v>
      </c>
      <c r="I34" s="12">
        <f>I21*Assumptions!$C$32</f>
        <v>73178.563536</v>
      </c>
      <c r="J34" s="12">
        <f>J21*Assumptions!$C$32</f>
        <v>94704.60972384</v>
      </c>
      <c r="K34" s="12">
        <f>K21*Assumptions!$C$32</f>
        <v>114939.09314041</v>
      </c>
      <c r="L34" s="12">
        <f>L21*Assumptions!$C$32</f>
        <v>133959.507551985</v>
      </c>
      <c r="M34" s="12">
        <f>M21*Assumptions!$C$32</f>
        <v>151838.697098866</v>
      </c>
      <c r="N34" s="12">
        <f>N21*Assumptions!$C$32</f>
        <v>168645.135272934</v>
      </c>
      <c r="O34" s="12">
        <f>O21*Assumptions!$C$32</f>
        <v>184443.187156558</v>
      </c>
      <c r="P34" s="12">
        <f>P21*Assumptions!$C$32</f>
        <v>199293.355927164</v>
      </c>
      <c r="Q34" s="12">
        <f>Q21*Assumptions!$C$32</f>
        <v>213252.514571535</v>
      </c>
      <c r="R34" s="12">
        <f>R21*Assumptions!$C$32</f>
        <v>226374.123697243</v>
      </c>
      <c r="S34" s="12">
        <f>S21*Assumptions!$C$32</f>
        <v>247347.356275408</v>
      </c>
      <c r="T34" s="12">
        <f>T21*Assumptions!$C$32</f>
        <v>267062.194898883</v>
      </c>
      <c r="U34" s="12">
        <f>U21*Assumptions!$C$32</f>
        <v>285594.14320495</v>
      </c>
      <c r="V34" s="12">
        <f>V21*Assumptions!$C$32</f>
        <v>303014.174612653</v>
      </c>
      <c r="W34" s="12">
        <f>W21*Assumptions!$C$32</f>
        <v>319389.004135894</v>
      </c>
      <c r="X34" s="12">
        <f>X21*Assumptions!$C$32</f>
        <v>334781.34388774</v>
      </c>
      <c r="Y34" s="12">
        <f>Y21*Assumptions!$C$32</f>
        <v>349250.143254476</v>
      </c>
      <c r="Z34" s="12">
        <f>Z21*Assumptions!$C$32</f>
        <v>362850.814659207</v>
      </c>
      <c r="AA34" s="12">
        <f>AA21*Assumptions!$C$32</f>
        <v>375635.445779655</v>
      </c>
      <c r="AB34" s="12">
        <f>AB21*Assumptions!$C$32</f>
        <v>387652.999032876</v>
      </c>
      <c r="AC34" s="12">
        <f>AC21*Assumptions!$C$32</f>
        <v>398949.499090903</v>
      </c>
      <c r="AD34" s="12">
        <f>AD21*Assumptions!$C$32</f>
        <v>409568.209145449</v>
      </c>
      <c r="AE34" s="12">
        <f>AE21*Assumptions!$C$32</f>
        <v>428188.716596722</v>
      </c>
      <c r="AF34" s="12">
        <f>AF21*Assumptions!$C$32</f>
        <v>445691.993600919</v>
      </c>
      <c r="AG34" s="12">
        <f>AG21*Assumptions!$C$32</f>
        <v>462145.073984863</v>
      </c>
      <c r="AH34" s="12">
        <f>AH21*Assumptions!$C$32</f>
        <v>477610.969545772</v>
      </c>
      <c r="AI34" s="12">
        <f>AI21*Assumptions!$C$32</f>
        <v>492148.911373025</v>
      </c>
      <c r="AJ34" s="12">
        <f>AJ21*Assumptions!$C$32</f>
        <v>505814.576690644</v>
      </c>
      <c r="AK34" s="12">
        <f>AK21*Assumptions!$C$32</f>
        <v>518660.302089205</v>
      </c>
      <c r="AL34" s="12">
        <f>AL21*Assumptions!$C$32</f>
        <v>530735.283963853</v>
      </c>
      <c r="AM34" s="12">
        <f>AM21*Assumptions!$C$32</f>
        <v>542085.766926022</v>
      </c>
      <c r="AN34" s="12">
        <f>AN21*Assumptions!$C$32</f>
        <v>552755.22091046</v>
      </c>
      <c r="AO34" s="12">
        <f>AO21*Assumptions!$C$32</f>
        <v>562784.507655833</v>
      </c>
      <c r="AP34" s="12">
        <f>AP21*Assumptions!$C$32</f>
        <v>572212.037196483</v>
      </c>
    </row>
    <row r="35">
      <c r="A35" s="11" t="inlineStr">
        <is>
          <t>Gross bookings: annual plan</t>
        </is>
      </c>
      <c r="B35" s="14" t="inlineStr">
        <is>
          <t>AED</t>
        </is>
      </c>
      <c r="C35" s="56">
        <f>SUM(G35:R35)</f>
        <v>2591965.44</v>
      </c>
      <c r="D35" s="56">
        <f>SUM(S35:AD35)</f>
        <v>5011133.184</v>
      </c>
      <c r="E35" s="56">
        <f>SUM(AE35:AP35)</f>
        <v>7326622.3104</v>
      </c>
      <c r="G35" s="12">
        <f>G22*Assumptions!$C$33</f>
        <v>215997.12</v>
      </c>
      <c r="H35" s="12">
        <f>H22*Assumptions!$C$33</f>
        <v>215997.12</v>
      </c>
      <c r="I35" s="12">
        <f>I22*Assumptions!$C$33</f>
        <v>215997.12</v>
      </c>
      <c r="J35" s="12">
        <f>J22*Assumptions!$C$33</f>
        <v>215997.12</v>
      </c>
      <c r="K35" s="12">
        <f>K22*Assumptions!$C$33</f>
        <v>215997.12</v>
      </c>
      <c r="L35" s="12">
        <f>L22*Assumptions!$C$33</f>
        <v>215997.12</v>
      </c>
      <c r="M35" s="12">
        <f>M22*Assumptions!$C$33</f>
        <v>215997.12</v>
      </c>
      <c r="N35" s="12">
        <f>N22*Assumptions!$C$33</f>
        <v>215997.12</v>
      </c>
      <c r="O35" s="12">
        <f>O22*Assumptions!$C$33</f>
        <v>215997.12</v>
      </c>
      <c r="P35" s="12">
        <f>P22*Assumptions!$C$33</f>
        <v>215997.12</v>
      </c>
      <c r="Q35" s="12">
        <f>Q22*Assumptions!$C$33</f>
        <v>215997.12</v>
      </c>
      <c r="R35" s="12">
        <f>R22*Assumptions!$C$33</f>
        <v>215997.12</v>
      </c>
      <c r="S35" s="12">
        <f>S22*Assumptions!$C$33</f>
        <v>417594.432</v>
      </c>
      <c r="T35" s="12">
        <f>T22*Assumptions!$C$33</f>
        <v>417594.432</v>
      </c>
      <c r="U35" s="12">
        <f>U22*Assumptions!$C$33</f>
        <v>417594.432</v>
      </c>
      <c r="V35" s="12">
        <f>V22*Assumptions!$C$33</f>
        <v>417594.432</v>
      </c>
      <c r="W35" s="12">
        <f>W22*Assumptions!$C$33</f>
        <v>417594.432</v>
      </c>
      <c r="X35" s="12">
        <f>X22*Assumptions!$C$33</f>
        <v>417594.432</v>
      </c>
      <c r="Y35" s="12">
        <f>Y22*Assumptions!$C$33</f>
        <v>417594.432</v>
      </c>
      <c r="Z35" s="12">
        <f>Z22*Assumptions!$C$33</f>
        <v>417594.432</v>
      </c>
      <c r="AA35" s="12">
        <f>AA22*Assumptions!$C$33</f>
        <v>417594.432</v>
      </c>
      <c r="AB35" s="12">
        <f>AB22*Assumptions!$C$33</f>
        <v>417594.432</v>
      </c>
      <c r="AC35" s="12">
        <f>AC22*Assumptions!$C$33</f>
        <v>417594.432</v>
      </c>
      <c r="AD35" s="12">
        <f>AD22*Assumptions!$C$33</f>
        <v>417594.432</v>
      </c>
      <c r="AE35" s="12">
        <f>AE22*Assumptions!$C$33</f>
        <v>610551.8592</v>
      </c>
      <c r="AF35" s="12">
        <f>AF22*Assumptions!$C$33</f>
        <v>610551.8592</v>
      </c>
      <c r="AG35" s="12">
        <f>AG22*Assumptions!$C$33</f>
        <v>610551.8592</v>
      </c>
      <c r="AH35" s="12">
        <f>AH22*Assumptions!$C$33</f>
        <v>610551.8592</v>
      </c>
      <c r="AI35" s="12">
        <f>AI22*Assumptions!$C$33</f>
        <v>610551.8592</v>
      </c>
      <c r="AJ35" s="12">
        <f>AJ22*Assumptions!$C$33</f>
        <v>610551.8592</v>
      </c>
      <c r="AK35" s="12">
        <f>AK22*Assumptions!$C$33</f>
        <v>610551.8592</v>
      </c>
      <c r="AL35" s="12">
        <f>AL22*Assumptions!$C$33</f>
        <v>610551.8592</v>
      </c>
      <c r="AM35" s="12">
        <f>AM22*Assumptions!$C$33</f>
        <v>610551.8592</v>
      </c>
      <c r="AN35" s="12">
        <f>AN22*Assumptions!$C$33</f>
        <v>610551.8592</v>
      </c>
      <c r="AO35" s="12">
        <f>AO22*Assumptions!$C$33</f>
        <v>610551.8592</v>
      </c>
      <c r="AP35" s="12">
        <f>AP22*Assumptions!$C$33</f>
        <v>610551.8592</v>
      </c>
    </row>
    <row r="36">
      <c r="A36" s="11" t="inlineStr">
        <is>
          <t>Gross bookings: company seats</t>
        </is>
      </c>
      <c r="B36" s="14" t="inlineStr">
        <is>
          <t>AED</t>
        </is>
      </c>
      <c r="C36" s="56">
        <f>SUM(G36:R36)</f>
        <v>1680000</v>
      </c>
      <c r="D36" s="56">
        <f>SUM(S36:AD36)</f>
        <v>3948000</v>
      </c>
      <c r="E36" s="56">
        <f>SUM(AE36:AP36)</f>
        <v>5875800</v>
      </c>
      <c r="G36" s="12">
        <f>G25*Assumptions!$C$26*(1+Assumptions!$C$34)</f>
        <v>0</v>
      </c>
      <c r="H36" s="12">
        <f>H25*Assumptions!$C$26*(1+Assumptions!$C$34)</f>
        <v>0</v>
      </c>
      <c r="I36" s="12">
        <f>I25*Assumptions!$C$26*(1+Assumptions!$C$34)</f>
        <v>0</v>
      </c>
      <c r="J36" s="12">
        <f>J25*Assumptions!$C$26*(1+Assumptions!$C$34)</f>
        <v>0</v>
      </c>
      <c r="K36" s="12">
        <f>K25*Assumptions!$C$26*(1+Assumptions!$C$34)</f>
        <v>210000</v>
      </c>
      <c r="L36" s="12">
        <f>L25*Assumptions!$C$26*(1+Assumptions!$C$34)</f>
        <v>210000</v>
      </c>
      <c r="M36" s="12">
        <f>M25*Assumptions!$C$26*(1+Assumptions!$C$34)</f>
        <v>210000</v>
      </c>
      <c r="N36" s="12">
        <f>N25*Assumptions!$C$26*(1+Assumptions!$C$34)</f>
        <v>210000</v>
      </c>
      <c r="O36" s="12">
        <f>O25*Assumptions!$C$26*(1+Assumptions!$C$34)</f>
        <v>210000</v>
      </c>
      <c r="P36" s="12">
        <f>P25*Assumptions!$C$26*(1+Assumptions!$C$34)</f>
        <v>210000</v>
      </c>
      <c r="Q36" s="12">
        <f>Q25*Assumptions!$C$26*(1+Assumptions!$C$34)</f>
        <v>210000</v>
      </c>
      <c r="R36" s="12">
        <f>R25*Assumptions!$C$26*(1+Assumptions!$C$34)</f>
        <v>210000</v>
      </c>
      <c r="S36" s="12">
        <f>S25*Assumptions!$C$26*(1+Assumptions!$C$34)</f>
        <v>210000</v>
      </c>
      <c r="T36" s="12">
        <f>T25*Assumptions!$C$26*(1+Assumptions!$C$34)</f>
        <v>210000</v>
      </c>
      <c r="U36" s="12">
        <f>U25*Assumptions!$C$26*(1+Assumptions!$C$34)</f>
        <v>210000</v>
      </c>
      <c r="V36" s="12">
        <f>V25*Assumptions!$C$26*(1+Assumptions!$C$34)</f>
        <v>210000</v>
      </c>
      <c r="W36" s="12">
        <f>W25*Assumptions!$C$26*(1+Assumptions!$C$34)</f>
        <v>388500</v>
      </c>
      <c r="X36" s="12">
        <f>X25*Assumptions!$C$26*(1+Assumptions!$C$34)</f>
        <v>388500</v>
      </c>
      <c r="Y36" s="12">
        <f>Y25*Assumptions!$C$26*(1+Assumptions!$C$34)</f>
        <v>388500</v>
      </c>
      <c r="Z36" s="12">
        <f>Z25*Assumptions!$C$26*(1+Assumptions!$C$34)</f>
        <v>388500</v>
      </c>
      <c r="AA36" s="12">
        <f>AA25*Assumptions!$C$26*(1+Assumptions!$C$34)</f>
        <v>388500</v>
      </c>
      <c r="AB36" s="12">
        <f>AB25*Assumptions!$C$26*(1+Assumptions!$C$34)</f>
        <v>388500</v>
      </c>
      <c r="AC36" s="12">
        <f>AC25*Assumptions!$C$26*(1+Assumptions!$C$34)</f>
        <v>388500</v>
      </c>
      <c r="AD36" s="12">
        <f>AD25*Assumptions!$C$26*(1+Assumptions!$C$34)</f>
        <v>388500</v>
      </c>
      <c r="AE36" s="12">
        <f>AE25*Assumptions!$C$26*(1+Assumptions!$C$34)</f>
        <v>388500</v>
      </c>
      <c r="AF36" s="12">
        <f>AF25*Assumptions!$C$26*(1+Assumptions!$C$34)</f>
        <v>388500</v>
      </c>
      <c r="AG36" s="12">
        <f>AG25*Assumptions!$C$26*(1+Assumptions!$C$34)</f>
        <v>388500</v>
      </c>
      <c r="AH36" s="12">
        <f>AH25*Assumptions!$C$26*(1+Assumptions!$C$34)</f>
        <v>388500</v>
      </c>
      <c r="AI36" s="12">
        <f>AI25*Assumptions!$C$26*(1+Assumptions!$C$34)</f>
        <v>540225</v>
      </c>
      <c r="AJ36" s="12">
        <f>AJ25*Assumptions!$C$26*(1+Assumptions!$C$34)</f>
        <v>540225</v>
      </c>
      <c r="AK36" s="12">
        <f>AK25*Assumptions!$C$26*(1+Assumptions!$C$34)</f>
        <v>540225</v>
      </c>
      <c r="AL36" s="12">
        <f>AL25*Assumptions!$C$26*(1+Assumptions!$C$34)</f>
        <v>540225</v>
      </c>
      <c r="AM36" s="12">
        <f>AM25*Assumptions!$C$26*(1+Assumptions!$C$34)</f>
        <v>540225</v>
      </c>
      <c r="AN36" s="12">
        <f>AN25*Assumptions!$C$26*(1+Assumptions!$C$34)</f>
        <v>540225</v>
      </c>
      <c r="AO36" s="12">
        <f>AO25*Assumptions!$C$26*(1+Assumptions!$C$34)</f>
        <v>540225</v>
      </c>
      <c r="AP36" s="12">
        <f>AP25*Assumptions!$C$26*(1+Assumptions!$C$34)</f>
        <v>540225</v>
      </c>
    </row>
    <row r="37">
      <c r="A37" s="38" t="inlineStr">
        <is>
          <t>Gross bookings, VAT included</t>
        </is>
      </c>
      <c r="B37" s="58" t="inlineStr">
        <is>
          <t>AED</t>
        </is>
      </c>
      <c r="C37" s="59">
        <f>SUM(G37:R37)</f>
        <v>6519858.63913469</v>
      </c>
      <c r="D37" s="59">
        <f>SUM(S37:AD37)</f>
        <v>14256181.1544029</v>
      </c>
      <c r="E37" s="59">
        <f>SUM(AE37:AP37)</f>
        <v>20995115.3986632</v>
      </c>
      <c r="F37" s="40" t="n"/>
      <c r="G37" s="51">
        <f>G33+G34+G35+G36</f>
        <v>253649.6838</v>
      </c>
      <c r="H37" s="51">
        <f>H33+H34+H35+H36</f>
        <v>288338.945544</v>
      </c>
      <c r="I37" s="51">
        <f>I33+I34+I35+I36</f>
        <v>320327.20114272</v>
      </c>
      <c r="J37" s="51">
        <f>J33+J34+J35+J36</f>
        <v>349850.869017754</v>
      </c>
      <c r="K37" s="51">
        <f>K33+K34+K35+K36</f>
        <v>587123.259519054</v>
      </c>
      <c r="L37" s="51">
        <f>L33+L34+L35+L36</f>
        <v>612337.032165192</v>
      </c>
      <c r="M37" s="51">
        <f>M33+M34+M35+M36</f>
        <v>635666.376958488</v>
      </c>
      <c r="N37" s="51">
        <f>N33+N34+N35+N36</f>
        <v>657268.951749401</v>
      </c>
      <c r="O37" s="51">
        <f>O33+O34+O35+O36</f>
        <v>677287.603855849</v>
      </c>
      <c r="P37" s="51">
        <f>P33+P34+P35+P36</f>
        <v>695851.900822541</v>
      </c>
      <c r="Q37" s="51">
        <f>Q33+Q34+Q35+Q36</f>
        <v>713079.492279466</v>
      </c>
      <c r="R37" s="51">
        <f>R33+R34+R35+R36</f>
        <v>729077.322280222</v>
      </c>
      <c r="S37" s="51">
        <f>S33+S34+S35+S36</f>
        <v>958090.87582843</v>
      </c>
      <c r="T37" s="51">
        <f>T33+T34+T35+T36</f>
        <v>983475.562345543</v>
      </c>
      <c r="U37" s="51">
        <f>U33+U34+U35+U36</f>
        <v>1006996.97679801</v>
      </c>
      <c r="V37" s="51">
        <f>V33+V34+V35+V36</f>
        <v>1028807.73841455</v>
      </c>
      <c r="W37" s="51">
        <f>W33+W34+W35+W36</f>
        <v>1227546.41052156</v>
      </c>
      <c r="X37" s="51">
        <f>X33+X34+X35+X36</f>
        <v>1246338.93174713</v>
      </c>
      <c r="Y37" s="51">
        <f>Y33+Y34+Y35+Y36</f>
        <v>1263799.89081074</v>
      </c>
      <c r="Z37" s="51">
        <f>Z33+Z34+Z35+Z36</f>
        <v>1280033.66274872</v>
      </c>
      <c r="AA37" s="51">
        <f>AA33+AA34+AA35+AA36</f>
        <v>1295135.42233842</v>
      </c>
      <c r="AB37" s="51">
        <f>AB33+AB34+AB35+AB36</f>
        <v>1309192.04864459</v>
      </c>
      <c r="AC37" s="51">
        <f>AC33+AC34+AC35+AC36</f>
        <v>1322282.93298921</v>
      </c>
      <c r="AD37" s="51">
        <f>AD33+AD34+AD35+AD36</f>
        <v>1334480.70121596</v>
      </c>
      <c r="AE37" s="51">
        <f>AE33+AE34+AE35+AE36</f>
        <v>1551360.14165877</v>
      </c>
      <c r="AF37" s="51">
        <f>AF33+AF34+AF35+AF36</f>
        <v>1573528.74375952</v>
      </c>
      <c r="AG37" s="51">
        <f>AG33+AG34+AG35+AG36</f>
        <v>1594087.31022844</v>
      </c>
      <c r="AH37" s="51">
        <f>AH33+AH34+AH35+AH36</f>
        <v>1613166.03354412</v>
      </c>
      <c r="AI37" s="51">
        <f>AI33+AI34+AI35+AI36</f>
        <v>1782608.26379557</v>
      </c>
      <c r="AJ37" s="51">
        <f>AJ33+AJ34+AJ35+AJ36</f>
        <v>1799071.70292648</v>
      </c>
      <c r="AK37" s="51">
        <f>AK33+AK34+AK35+AK36</f>
        <v>1814379.46928074</v>
      </c>
      <c r="AL37" s="51">
        <f>AL33+AL34+AL35+AL36</f>
        <v>1828621.04719641</v>
      </c>
      <c r="AM37" s="51">
        <f>AM33+AM34+AM35+AM36</f>
        <v>1841878.13467467</v>
      </c>
      <c r="AN37" s="51">
        <f>AN33+AN34+AN35+AN36</f>
        <v>1854225.40063327</v>
      </c>
      <c r="AO37" s="51">
        <f>AO33+AO34+AO35+AO36</f>
        <v>1865731.1619159</v>
      </c>
      <c r="AP37" s="51">
        <f>AP33+AP34+AP35+AP36</f>
        <v>1876457.98904935</v>
      </c>
    </row>
    <row r="38">
      <c r="A38" s="11" t="inlineStr">
        <is>
          <t>VAT</t>
        </is>
      </c>
      <c r="B38" s="14" t="inlineStr">
        <is>
          <t>AED</t>
        </is>
      </c>
      <c r="C38" s="56">
        <f>SUM(G38:R38)</f>
        <v>310469.459006414</v>
      </c>
      <c r="D38" s="56">
        <f>SUM(S38:AD38)</f>
        <v>678865.769257279</v>
      </c>
      <c r="E38" s="56">
        <f>SUM(AE38:AP38)</f>
        <v>999767.399936344</v>
      </c>
      <c r="G38" s="12">
        <f>G37*Assumptions!$C$34/(1+Assumptions!$C$34)</f>
        <v>12078.5563714286</v>
      </c>
      <c r="H38" s="12">
        <f>H37*Assumptions!$C$34/(1+Assumptions!$C$34)</f>
        <v>13730.4259782857</v>
      </c>
      <c r="I38" s="12">
        <f>I37*Assumptions!$C$34/(1+Assumptions!$C$34)</f>
        <v>15253.6762448914</v>
      </c>
      <c r="J38" s="12">
        <f>J37*Assumptions!$C$34/(1+Assumptions!$C$34)</f>
        <v>16659.5651913216</v>
      </c>
      <c r="K38" s="12">
        <f>K37*Assumptions!$C$34/(1+Assumptions!$C$34)</f>
        <v>27958.2504532883</v>
      </c>
      <c r="L38" s="12">
        <f>L37*Assumptions!$C$34/(1+Assumptions!$C$34)</f>
        <v>29158.9062935806</v>
      </c>
      <c r="M38" s="12">
        <f>M37*Assumptions!$C$34/(1+Assumptions!$C$34)</f>
        <v>30269.8274742137</v>
      </c>
      <c r="N38" s="12">
        <f>N37*Assumptions!$C$34/(1+Assumptions!$C$34)</f>
        <v>31298.5215118762</v>
      </c>
      <c r="O38" s="12">
        <f>O37*Assumptions!$C$34/(1+Assumptions!$C$34)</f>
        <v>32251.7906598023</v>
      </c>
      <c r="P38" s="12">
        <f>P37*Assumptions!$C$34/(1+Assumptions!$C$34)</f>
        <v>33135.8048010734</v>
      </c>
      <c r="Q38" s="12">
        <f>Q37*Assumptions!$C$34/(1+Assumptions!$C$34)</f>
        <v>33956.1662990222</v>
      </c>
      <c r="R38" s="12">
        <f>R37*Assumptions!$C$34/(1+Assumptions!$C$34)</f>
        <v>34717.9677276296</v>
      </c>
      <c r="S38" s="12">
        <f>S37*Assumptions!$C$34/(1+Assumptions!$C$34)</f>
        <v>45623.375039449</v>
      </c>
      <c r="T38" s="12">
        <f>T37*Assumptions!$C$34/(1+Assumptions!$C$34)</f>
        <v>46832.169635502</v>
      </c>
      <c r="U38" s="12">
        <f>U37*Assumptions!$C$34/(1+Assumptions!$C$34)</f>
        <v>47952.2369903815</v>
      </c>
      <c r="V38" s="12">
        <f>V37*Assumptions!$C$34/(1+Assumptions!$C$34)</f>
        <v>48990.844686407</v>
      </c>
      <c r="W38" s="12">
        <f>W37*Assumptions!$C$34/(1+Assumptions!$C$34)</f>
        <v>58454.5909772171</v>
      </c>
      <c r="X38" s="12">
        <f>X37*Assumptions!$C$34/(1+Assumptions!$C$34)</f>
        <v>59349.4729403394</v>
      </c>
      <c r="Y38" s="12">
        <f>Y37*Assumptions!$C$34/(1+Assumptions!$C$34)</f>
        <v>60180.9471814636</v>
      </c>
      <c r="Z38" s="12">
        <f>Z37*Assumptions!$C$34/(1+Assumptions!$C$34)</f>
        <v>60953.983940415</v>
      </c>
      <c r="AA38" s="12">
        <f>AA37*Assumptions!$C$34/(1+Assumptions!$C$34)</f>
        <v>61673.1153494487</v>
      </c>
      <c r="AB38" s="12">
        <f>AB37*Assumptions!$C$34/(1+Assumptions!$C$34)</f>
        <v>62342.4785068853</v>
      </c>
      <c r="AC38" s="12">
        <f>AC37*Assumptions!$C$34/(1+Assumptions!$C$34)</f>
        <v>62965.8539518673</v>
      </c>
      <c r="AD38" s="12">
        <f>AD37*Assumptions!$C$34/(1+Assumptions!$C$34)</f>
        <v>63546.7000579029</v>
      </c>
      <c r="AE38" s="12">
        <f>AE37*Assumptions!$C$34/(1+Assumptions!$C$34)</f>
        <v>73874.2924599416</v>
      </c>
      <c r="AF38" s="12">
        <f>AF37*Assumptions!$C$34/(1+Assumptions!$C$34)</f>
        <v>74929.9401790249</v>
      </c>
      <c r="AG38" s="12">
        <f>AG37*Assumptions!$C$34/(1+Assumptions!$C$34)</f>
        <v>75908.9195346874</v>
      </c>
      <c r="AH38" s="12">
        <f>AH37*Assumptions!$C$34/(1+Assumptions!$C$34)</f>
        <v>76817.4301687674</v>
      </c>
      <c r="AI38" s="12">
        <f>AI37*Assumptions!$C$34/(1+Assumptions!$C$34)</f>
        <v>84886.1077997889</v>
      </c>
      <c r="AJ38" s="12">
        <f>AJ37*Assumptions!$C$34/(1+Assumptions!$C$34)</f>
        <v>85670.0810917372</v>
      </c>
      <c r="AK38" s="12">
        <f>AK37*Assumptions!$C$34/(1+Assumptions!$C$34)</f>
        <v>86399.022346702</v>
      </c>
      <c r="AL38" s="12">
        <f>AL37*Assumptions!$C$34/(1+Assumptions!$C$34)</f>
        <v>87077.1927236383</v>
      </c>
      <c r="AM38" s="12">
        <f>AM37*Assumptions!$C$34/(1+Assumptions!$C$34)</f>
        <v>87708.4826035556</v>
      </c>
      <c r="AN38" s="12">
        <f>AN37*Assumptions!$C$34/(1+Assumptions!$C$34)</f>
        <v>88296.4476492033</v>
      </c>
      <c r="AO38" s="12">
        <f>AO37*Assumptions!$C$34/(1+Assumptions!$C$34)</f>
        <v>88844.3410436145</v>
      </c>
      <c r="AP38" s="12">
        <f>AP37*Assumptions!$C$34/(1+Assumptions!$C$34)</f>
        <v>89355.1423356831</v>
      </c>
    </row>
    <row r="39">
      <c r="A39" s="11" t="inlineStr">
        <is>
          <t>App Store sales excluding VAT</t>
        </is>
      </c>
      <c r="B39" s="14" t="inlineStr">
        <is>
          <t>AED</t>
        </is>
      </c>
      <c r="C39" s="56">
        <f>SUM(G39:R39)</f>
        <v>4609389.18012827</v>
      </c>
      <c r="D39" s="56">
        <f>SUM(S39:AD39)</f>
        <v>9817315.38514558</v>
      </c>
      <c r="E39" s="56">
        <f>SUM(AE39:AP39)</f>
        <v>14399347.9987269</v>
      </c>
      <c r="G39" s="12">
        <f>(G33+G34+G35)/(1+Assumptions!$C$34)</f>
        <v>241571.127428571</v>
      </c>
      <c r="H39" s="12">
        <f>(H33+H34+H35)/(1+Assumptions!$C$34)</f>
        <v>274608.519565714</v>
      </c>
      <c r="I39" s="12">
        <f>(I33+I34+I35)/(1+Assumptions!$C$34)</f>
        <v>305073.524897829</v>
      </c>
      <c r="J39" s="12">
        <f>(J33+J34+J35)/(1+Assumptions!$C$34)</f>
        <v>333191.303826432</v>
      </c>
      <c r="K39" s="12">
        <f>(K33+K34+K35)/(1+Assumptions!$C$34)</f>
        <v>359165.009065765</v>
      </c>
      <c r="L39" s="12">
        <f>(L33+L34+L35)/(1+Assumptions!$C$34)</f>
        <v>383178.125871611</v>
      </c>
      <c r="M39" s="12">
        <f>(M33+M34+M35)/(1+Assumptions!$C$34)</f>
        <v>405396.549484274</v>
      </c>
      <c r="N39" s="12">
        <f>(N33+N34+N35)/(1+Assumptions!$C$34)</f>
        <v>425970.430237525</v>
      </c>
      <c r="O39" s="12">
        <f>(O33+O34+O35)/(1+Assumptions!$C$34)</f>
        <v>445035.813196047</v>
      </c>
      <c r="P39" s="12">
        <f>(P33+P34+P35)/(1+Assumptions!$C$34)</f>
        <v>462716.096021467</v>
      </c>
      <c r="Q39" s="12">
        <f>(Q33+Q34+Q35)/(1+Assumptions!$C$34)</f>
        <v>479123.325980443</v>
      </c>
      <c r="R39" s="12">
        <f>(R33+R34+R35)/(1+Assumptions!$C$34)</f>
        <v>494359.354552592</v>
      </c>
      <c r="S39" s="12">
        <f>(S33+S34+S35)/(1+Assumptions!$C$34)</f>
        <v>712467.500788981</v>
      </c>
      <c r="T39" s="12">
        <f>(T33+T34+T35)/(1+Assumptions!$C$34)</f>
        <v>736643.392710041</v>
      </c>
      <c r="U39" s="12">
        <f>(U33+U34+U35)/(1+Assumptions!$C$34)</f>
        <v>759044.739807629</v>
      </c>
      <c r="V39" s="12">
        <f>(V33+V34+V35)/(1+Assumptions!$C$34)</f>
        <v>779816.893728139</v>
      </c>
      <c r="W39" s="12">
        <f>(W33+W34+W35)/(1+Assumptions!$C$34)</f>
        <v>799091.819544343</v>
      </c>
      <c r="X39" s="12">
        <f>(X33+X34+X35)/(1+Assumptions!$C$34)</f>
        <v>816989.458806787</v>
      </c>
      <c r="Y39" s="12">
        <f>(Y33+Y34+Y35)/(1+Assumptions!$C$34)</f>
        <v>833618.943629272</v>
      </c>
      <c r="Z39" s="12">
        <f>(Z33+Z34+Z35)/(1+Assumptions!$C$34)</f>
        <v>849079.678808301</v>
      </c>
      <c r="AA39" s="12">
        <f>(AA33+AA34+AA35)/(1+Assumptions!$C$34)</f>
        <v>863462.306988974</v>
      </c>
      <c r="AB39" s="12">
        <f>(AB33+AB34+AB35)/(1+Assumptions!$C$34)</f>
        <v>876849.570137706</v>
      </c>
      <c r="AC39" s="12">
        <f>(AC33+AC34+AC35)/(1+Assumptions!$C$34)</f>
        <v>889317.079037345</v>
      </c>
      <c r="AD39" s="12">
        <f>(AD33+AD34+AD35)/(1+Assumptions!$C$34)</f>
        <v>900934.001158058</v>
      </c>
      <c r="AE39" s="12">
        <f>(AE33+AE34+AE35)/(1+Assumptions!$C$34)</f>
        <v>1107485.84919883</v>
      </c>
      <c r="AF39" s="12">
        <f>(AF33+AF34+AF35)/(1+Assumptions!$C$34)</f>
        <v>1128598.8035805</v>
      </c>
      <c r="AG39" s="12">
        <f>(AG33+AG34+AG35)/(1+Assumptions!$C$34)</f>
        <v>1148178.39069375</v>
      </c>
      <c r="AH39" s="12">
        <f>(AH33+AH34+AH35)/(1+Assumptions!$C$34)</f>
        <v>1166348.60337535</v>
      </c>
      <c r="AI39" s="12">
        <f>(AI33+AI34+AI35)/(1+Assumptions!$C$34)</f>
        <v>1183222.15599578</v>
      </c>
      <c r="AJ39" s="12">
        <f>(AJ33+AJ34+AJ35)/(1+Assumptions!$C$34)</f>
        <v>1198901.62183474</v>
      </c>
      <c r="AK39" s="12">
        <f>(AK33+AK34+AK35)/(1+Assumptions!$C$34)</f>
        <v>1213480.44693404</v>
      </c>
      <c r="AL39" s="12">
        <f>(AL33+AL34+AL35)/(1+Assumptions!$C$34)</f>
        <v>1227043.85447277</v>
      </c>
      <c r="AM39" s="12">
        <f>(AM33+AM34+AM35)/(1+Assumptions!$C$34)</f>
        <v>1239669.65207111</v>
      </c>
      <c r="AN39" s="12">
        <f>(AN33+AN34+AN35)/(1+Assumptions!$C$34)</f>
        <v>1251428.95298407</v>
      </c>
      <c r="AO39" s="12">
        <f>(AO33+AO34+AO35)/(1+Assumptions!$C$34)</f>
        <v>1262386.82087229</v>
      </c>
      <c r="AP39" s="12">
        <f>(AP33+AP34+AP35)/(1+Assumptions!$C$34)</f>
        <v>1272602.84671366</v>
      </c>
    </row>
    <row r="40">
      <c r="A40" s="11" t="inlineStr">
        <is>
          <t>Apple commission rate</t>
        </is>
      </c>
      <c r="B40" s="14" t="inlineStr">
        <is>
          <t>rate</t>
        </is>
      </c>
      <c r="C40" s="60">
        <f>IF(C39=0,0,C41/C39)</f>
        <v>0.15</v>
      </c>
      <c r="D40" s="60">
        <f>IF(D39=0,0,D41/D39)</f>
        <v>0.2</v>
      </c>
      <c r="E40" s="60">
        <f>IF(E39=0,0,E41/E39)</f>
        <v>0.2</v>
      </c>
      <c r="G40" s="17">
        <f>Assumptions!$C$35</f>
        <v>0.15</v>
      </c>
      <c r="H40" s="17">
        <f>IF(AND(Assumptions!$C$38=1,G42&gt;=Assumptions!$C$37),Assumptions!$C$36,Assumptions!$C$35)</f>
        <v>0.15</v>
      </c>
      <c r="I40" s="17">
        <f>IF(AND(Assumptions!$C$38=1,H42&gt;=Assumptions!$C$37),Assumptions!$C$36,Assumptions!$C$35)</f>
        <v>0.15</v>
      </c>
      <c r="J40" s="17">
        <f>IF(AND(Assumptions!$C$38=1,I42&gt;=Assumptions!$C$37),Assumptions!$C$36,Assumptions!$C$35)</f>
        <v>0.15</v>
      </c>
      <c r="K40" s="17">
        <f>IF(AND(Assumptions!$C$38=1,J42&gt;=Assumptions!$C$37),Assumptions!$C$36,Assumptions!$C$35)</f>
        <v>0.15</v>
      </c>
      <c r="L40" s="17">
        <f>IF(AND(Assumptions!$C$38=1,K42&gt;=Assumptions!$C$37),Assumptions!$C$36,Assumptions!$C$35)</f>
        <v>0.15</v>
      </c>
      <c r="M40" s="17">
        <f>IF(AND(Assumptions!$C$38=1,L42&gt;=Assumptions!$C$37),Assumptions!$C$36,Assumptions!$C$35)</f>
        <v>0.15</v>
      </c>
      <c r="N40" s="17">
        <f>IF(AND(Assumptions!$C$38=1,M42&gt;=Assumptions!$C$37),Assumptions!$C$36,Assumptions!$C$35)</f>
        <v>0.15</v>
      </c>
      <c r="O40" s="17">
        <f>IF(AND(Assumptions!$C$38=1,N42&gt;=Assumptions!$C$37),Assumptions!$C$36,Assumptions!$C$35)</f>
        <v>0.15</v>
      </c>
      <c r="P40" s="17">
        <f>IF(AND(Assumptions!$C$38=1,O42&gt;=Assumptions!$C$37),Assumptions!$C$36,Assumptions!$C$35)</f>
        <v>0.15</v>
      </c>
      <c r="Q40" s="17">
        <f>IF(AND(Assumptions!$C$38=1,P42&gt;=Assumptions!$C$37),Assumptions!$C$36,Assumptions!$C$35)</f>
        <v>0.15</v>
      </c>
      <c r="R40" s="17">
        <f>IF(AND(Assumptions!$C$38=1,Q42&gt;=Assumptions!$C$37),Assumptions!$C$36,Assumptions!$C$35)</f>
        <v>0.15</v>
      </c>
      <c r="S40" s="17">
        <f>Assumptions!$C$39</f>
        <v>0.2</v>
      </c>
      <c r="T40" s="17">
        <f>Assumptions!$C$39</f>
        <v>0.2</v>
      </c>
      <c r="U40" s="17">
        <f>Assumptions!$C$39</f>
        <v>0.2</v>
      </c>
      <c r="V40" s="17">
        <f>Assumptions!$C$39</f>
        <v>0.2</v>
      </c>
      <c r="W40" s="17">
        <f>Assumptions!$C$39</f>
        <v>0.2</v>
      </c>
      <c r="X40" s="17">
        <f>Assumptions!$C$39</f>
        <v>0.2</v>
      </c>
      <c r="Y40" s="17">
        <f>Assumptions!$C$39</f>
        <v>0.2</v>
      </c>
      <c r="Z40" s="17">
        <f>Assumptions!$C$39</f>
        <v>0.2</v>
      </c>
      <c r="AA40" s="17">
        <f>Assumptions!$C$39</f>
        <v>0.2</v>
      </c>
      <c r="AB40" s="17">
        <f>Assumptions!$C$39</f>
        <v>0.2</v>
      </c>
      <c r="AC40" s="17">
        <f>Assumptions!$C$39</f>
        <v>0.2</v>
      </c>
      <c r="AD40" s="17">
        <f>Assumptions!$C$39</f>
        <v>0.2</v>
      </c>
      <c r="AE40" s="17">
        <f>Assumptions!$C$39</f>
        <v>0.2</v>
      </c>
      <c r="AF40" s="17">
        <f>Assumptions!$C$39</f>
        <v>0.2</v>
      </c>
      <c r="AG40" s="17">
        <f>Assumptions!$C$39</f>
        <v>0.2</v>
      </c>
      <c r="AH40" s="17">
        <f>Assumptions!$C$39</f>
        <v>0.2</v>
      </c>
      <c r="AI40" s="17">
        <f>Assumptions!$C$39</f>
        <v>0.2</v>
      </c>
      <c r="AJ40" s="17">
        <f>Assumptions!$C$39</f>
        <v>0.2</v>
      </c>
      <c r="AK40" s="17">
        <f>Assumptions!$C$39</f>
        <v>0.2</v>
      </c>
      <c r="AL40" s="17">
        <f>Assumptions!$C$39</f>
        <v>0.2</v>
      </c>
      <c r="AM40" s="17">
        <f>Assumptions!$C$39</f>
        <v>0.2</v>
      </c>
      <c r="AN40" s="17">
        <f>Assumptions!$C$39</f>
        <v>0.2</v>
      </c>
      <c r="AO40" s="17">
        <f>Assumptions!$C$39</f>
        <v>0.2</v>
      </c>
      <c r="AP40" s="17">
        <f>Assumptions!$C$39</f>
        <v>0.2</v>
      </c>
    </row>
    <row r="41">
      <c r="A41" s="11" t="inlineStr">
        <is>
          <t>Apple commission</t>
        </is>
      </c>
      <c r="B41" s="14" t="inlineStr">
        <is>
          <t>AED</t>
        </is>
      </c>
      <c r="C41" s="56">
        <f>SUM(G41:R41)</f>
        <v>691408.377019241</v>
      </c>
      <c r="D41" s="56">
        <f>SUM(S41:AD41)</f>
        <v>1963463.07702911</v>
      </c>
      <c r="E41" s="56">
        <f>SUM(AE41:AP41)</f>
        <v>2879869.59974538</v>
      </c>
      <c r="G41" s="12">
        <f>G39*G40</f>
        <v>36235.6691142857</v>
      </c>
      <c r="H41" s="12">
        <f>H39*H40</f>
        <v>41191.2779348571</v>
      </c>
      <c r="I41" s="12">
        <f>I39*I40</f>
        <v>45761.0287346743</v>
      </c>
      <c r="J41" s="12">
        <f>J39*J40</f>
        <v>49978.6955739648</v>
      </c>
      <c r="K41" s="12">
        <f>K39*K40</f>
        <v>53874.7513598648</v>
      </c>
      <c r="L41" s="12">
        <f>L39*L40</f>
        <v>57476.7188807417</v>
      </c>
      <c r="M41" s="12">
        <f>M39*M40</f>
        <v>60809.4824226411</v>
      </c>
      <c r="N41" s="12">
        <f>N39*N40</f>
        <v>63895.5645356287</v>
      </c>
      <c r="O41" s="12">
        <f>O39*O40</f>
        <v>66755.371979407</v>
      </c>
      <c r="P41" s="12">
        <f>P39*P40</f>
        <v>69407.4144032201</v>
      </c>
      <c r="Q41" s="12">
        <f>Q39*Q40</f>
        <v>71868.4988970665</v>
      </c>
      <c r="R41" s="12">
        <f>R39*R40</f>
        <v>74153.9031828888</v>
      </c>
      <c r="S41" s="12">
        <f>S39*S40</f>
        <v>142493.500157796</v>
      </c>
      <c r="T41" s="12">
        <f>T39*T40</f>
        <v>147328.678542008</v>
      </c>
      <c r="U41" s="12">
        <f>U39*U40</f>
        <v>151808.947961526</v>
      </c>
      <c r="V41" s="12">
        <f>V39*V40</f>
        <v>155963.378745628</v>
      </c>
      <c r="W41" s="12">
        <f>W39*W40</f>
        <v>159818.363908869</v>
      </c>
      <c r="X41" s="12">
        <f>X39*X40</f>
        <v>163397.891761357</v>
      </c>
      <c r="Y41" s="12">
        <f>Y39*Y40</f>
        <v>166723.788725854</v>
      </c>
      <c r="Z41" s="12">
        <f>Z39*Z40</f>
        <v>169815.93576166</v>
      </c>
      <c r="AA41" s="12">
        <f>AA39*AA40</f>
        <v>172692.461397795</v>
      </c>
      <c r="AB41" s="12">
        <f>AB39*AB40</f>
        <v>175369.914027541</v>
      </c>
      <c r="AC41" s="12">
        <f>AC39*AC40</f>
        <v>177863.415807469</v>
      </c>
      <c r="AD41" s="12">
        <f>AD39*AD40</f>
        <v>180186.800231612</v>
      </c>
      <c r="AE41" s="12">
        <f>AE39*AE40</f>
        <v>221497.169839766</v>
      </c>
      <c r="AF41" s="12">
        <f>AF39*AF40</f>
        <v>225719.7607161</v>
      </c>
      <c r="AG41" s="12">
        <f>AG39*AG40</f>
        <v>229635.67813875</v>
      </c>
      <c r="AH41" s="12">
        <f>AH39*AH40</f>
        <v>233269.72067507</v>
      </c>
      <c r="AI41" s="12">
        <f>AI39*AI40</f>
        <v>236644.431199156</v>
      </c>
      <c r="AJ41" s="12">
        <f>AJ39*AJ40</f>
        <v>239780.324366949</v>
      </c>
      <c r="AK41" s="12">
        <f>AK39*AK40</f>
        <v>242696.089386808</v>
      </c>
      <c r="AL41" s="12">
        <f>AL39*AL40</f>
        <v>245408.770894553</v>
      </c>
      <c r="AM41" s="12">
        <f>AM39*AM40</f>
        <v>247933.930414222</v>
      </c>
      <c r="AN41" s="12">
        <f>AN39*AN40</f>
        <v>250285.790596813</v>
      </c>
      <c r="AO41" s="12">
        <f>AO39*AO40</f>
        <v>252477.364174458</v>
      </c>
      <c r="AP41" s="12">
        <f>AP39*AP40</f>
        <v>254520.569342733</v>
      </c>
    </row>
    <row r="42">
      <c r="A42" s="11" t="inlineStr">
        <is>
          <t>App Store proceeds so far this year</t>
        </is>
      </c>
      <c r="B42" s="14" t="inlineStr">
        <is>
          <t>USD</t>
        </is>
      </c>
      <c r="C42" s="56">
        <f>R42</f>
        <v>1066842.96885202</v>
      </c>
      <c r="D42" s="56">
        <f>AD42</f>
        <v>2138557.46987514</v>
      </c>
      <c r="E42" s="56">
        <f>AP42</f>
        <v>3136685.74512771</v>
      </c>
      <c r="G42" s="12">
        <f>(G39-G41)/Assumptions!$C$40</f>
        <v>55911.6292210445</v>
      </c>
      <c r="H42" s="12">
        <f>G42+(H39-H41)/Assumptions!$C$40</f>
        <v>119469.761727745</v>
      </c>
      <c r="I42" s="12">
        <f>H42+(I39-I41)/Assumptions!$C$40</f>
        <v>190079.018681633</v>
      </c>
      <c r="J42" s="12">
        <f>I42+(J39-J41)/Assumptions!$C$40</f>
        <v>267196.134611508</v>
      </c>
      <c r="K42" s="12">
        <f>J42+(K39-K41)/Assumptions!$C$40</f>
        <v>350324.863734967</v>
      </c>
      <c r="L42" s="12">
        <f>K42+(L39-L41)/Assumptions!$C$40</f>
        <v>439011.427925809</v>
      </c>
      <c r="M42" s="12">
        <f>L42+(M39-M41)/Assumptions!$C$40</f>
        <v>532840.44550556</v>
      </c>
      <c r="N42" s="12">
        <f>M42+(N39-N41)/Assumptions!$C$40</f>
        <v>631431.287085382</v>
      </c>
      <c r="O42" s="12">
        <f>N42+(O39-O41)/Assumptions!$C$40</f>
        <v>734434.81090203</v>
      </c>
      <c r="P42" s="12">
        <f>O42+(P39-P41)/Assumptions!$C$40</f>
        <v>841530.435576842</v>
      </c>
      <c r="Q42" s="12">
        <f>P42+(Q39-Q41)/Assumptions!$C$40</f>
        <v>952423.51306721</v>
      </c>
      <c r="R42" s="12">
        <f>Q42+(R39-R41)/Assumptions!$C$40</f>
        <v>1066842.96885202</v>
      </c>
      <c r="S42" s="12">
        <f>(S39-S41)/Assumptions!$C$40</f>
        <v>155200.544760023</v>
      </c>
      <c r="T42" s="12">
        <f>S42+(T39-T41)/Assumptions!$C$40</f>
        <v>315667.451272762</v>
      </c>
      <c r="U42" s="12">
        <f>T42+(U39-U41)/Assumptions!$C$40</f>
        <v>481014.161101517</v>
      </c>
      <c r="V42" s="12">
        <f>U42+(V39-V41)/Assumptions!$C$40</f>
        <v>650885.778523576</v>
      </c>
      <c r="W42" s="12">
        <f>V42+(W39-W41)/Assumptions!$C$40</f>
        <v>824956.154462439</v>
      </c>
      <c r="X42" s="12">
        <f>W42+(X39-X41)/Assumptions!$C$40</f>
        <v>1002925.2673407</v>
      </c>
      <c r="Y42" s="12">
        <f>X42+(Y39-Y41)/Assumptions!$C$40</f>
        <v>1184516.86840358</v>
      </c>
      <c r="Z42" s="12">
        <f>Y42+(Z39-Z41)/Assumptions!$C$40</f>
        <v>1369476.36276618</v>
      </c>
      <c r="AA42" s="12">
        <f>Z42+(AA39-AA41)/Assumptions!$C$40</f>
        <v>1557568.90070796</v>
      </c>
      <c r="AB42" s="12">
        <f>AA42+(AB39-AB41)/Assumptions!$C$40</f>
        <v>1748577.65662631</v>
      </c>
      <c r="AC42" s="12">
        <f>AB42+(AC39-AC41)/Assumptions!$C$40</f>
        <v>1942302.27561335</v>
      </c>
      <c r="AD42" s="12">
        <f>AC42+(AD39-AD41)/Assumptions!$C$40</f>
        <v>2138557.46987514</v>
      </c>
      <c r="AE42" s="12">
        <f>(AE39-AE41)/Assumptions!$C$40</f>
        <v>241249.470213496</v>
      </c>
      <c r="AF42" s="12">
        <f>AE42+(AF39-AF41)/Assumptions!$C$40</f>
        <v>487098.08637807</v>
      </c>
      <c r="AG42" s="12">
        <f>AF42+(AG39-AG41)/Assumptions!$C$40</f>
        <v>737211.827032937</v>
      </c>
      <c r="AH42" s="12">
        <f>AG42+(AH39-AH41)/Assumptions!$C$40</f>
        <v>991283.680729405</v>
      </c>
      <c r="AI42" s="12">
        <f>AH42+(AI39-AI41)/Assumptions!$C$40</f>
        <v>1249031.18918322</v>
      </c>
      <c r="AJ42" s="12">
        <f>AI42+(AJ39-AJ41)/Assumptions!$C$40</f>
        <v>1510194.23818738</v>
      </c>
      <c r="AK42" s="12">
        <f>AJ42+(AK39-AK41)/Assumptions!$C$40</f>
        <v>1774533.06937791</v>
      </c>
      <c r="AL42" s="12">
        <f>AK42+(AL39-AL41)/Assumptions!$C$40</f>
        <v>2041826.48900438</v>
      </c>
      <c r="AM42" s="12">
        <f>AL42+(AM39-AM41)/Assumptions!$C$40</f>
        <v>2311870.2525597</v>
      </c>
      <c r="AN42" s="12">
        <f>AM42+(AN39-AN41)/Assumptions!$C$40</f>
        <v>2584475.6065113</v>
      </c>
      <c r="AO42" s="12">
        <f>AN42+(AO39-AO41)/Assumptions!$C$40</f>
        <v>2859467.9704862</v>
      </c>
      <c r="AP42" s="12">
        <f>AO42+(AP39-AP41)/Assumptions!$C$40</f>
        <v>3136685.74512771</v>
      </c>
    </row>
    <row r="43">
      <c r="A43" s="11" t="inlineStr">
        <is>
          <t>Membership, App Store (after VAT and Apple)</t>
        </is>
      </c>
      <c r="B43" s="14" t="inlineStr">
        <is>
          <t>AED</t>
        </is>
      </c>
      <c r="C43" s="56">
        <f>SUM(G43:R43)</f>
        <v>3917980.80310903</v>
      </c>
      <c r="D43" s="56">
        <f>SUM(S43:AD43)</f>
        <v>7853852.30811646</v>
      </c>
      <c r="E43" s="56">
        <f>SUM(AE43:AP43)</f>
        <v>11519478.3989815</v>
      </c>
      <c r="G43" s="12">
        <f>G39-G41</f>
        <v>205335.458314286</v>
      </c>
      <c r="H43" s="12">
        <f>H39-H41</f>
        <v>233417.241630857</v>
      </c>
      <c r="I43" s="12">
        <f>I39-I41</f>
        <v>259312.496163154</v>
      </c>
      <c r="J43" s="12">
        <f>J39-J41</f>
        <v>283212.608252467</v>
      </c>
      <c r="K43" s="12">
        <f>K39-K41</f>
        <v>305290.2577059</v>
      </c>
      <c r="L43" s="12">
        <f>L39-L41</f>
        <v>325701.406990869</v>
      </c>
      <c r="M43" s="12">
        <f>M39-M41</f>
        <v>344587.067061633</v>
      </c>
      <c r="N43" s="12">
        <f>N39-N41</f>
        <v>362074.865701896</v>
      </c>
      <c r="O43" s="12">
        <f>O39-O41</f>
        <v>378280.44121664</v>
      </c>
      <c r="P43" s="12">
        <f>P39-P41</f>
        <v>393308.681618247</v>
      </c>
      <c r="Q43" s="12">
        <f>Q39-Q41</f>
        <v>407254.827083377</v>
      </c>
      <c r="R43" s="12">
        <f>R39-R41</f>
        <v>420205.451369703</v>
      </c>
      <c r="S43" s="12">
        <f>S39-S41</f>
        <v>569974.000631185</v>
      </c>
      <c r="T43" s="12">
        <f>T39-T41</f>
        <v>589314.714168032</v>
      </c>
      <c r="U43" s="12">
        <f>U39-U41</f>
        <v>607235.791846103</v>
      </c>
      <c r="V43" s="12">
        <f>V39-V41</f>
        <v>623853.514982511</v>
      </c>
      <c r="W43" s="12">
        <f>W39-W41</f>
        <v>639273.455635474</v>
      </c>
      <c r="X43" s="12">
        <f>X39-X41</f>
        <v>653591.56704543</v>
      </c>
      <c r="Y43" s="12">
        <f>Y39-Y41</f>
        <v>666895.154903418</v>
      </c>
      <c r="Z43" s="12">
        <f>Z39-Z41</f>
        <v>679263.743046641</v>
      </c>
      <c r="AA43" s="12">
        <f>AA39-AA41</f>
        <v>690769.845591179</v>
      </c>
      <c r="AB43" s="12">
        <f>AB39-AB41</f>
        <v>701479.656110165</v>
      </c>
      <c r="AC43" s="12">
        <f>AC39-AC41</f>
        <v>711453.663229876</v>
      </c>
      <c r="AD43" s="12">
        <f>AD39-AD41</f>
        <v>720747.200926447</v>
      </c>
      <c r="AE43" s="12">
        <f>AE39-AE41</f>
        <v>885988.679359065</v>
      </c>
      <c r="AF43" s="12">
        <f>AF39-AF41</f>
        <v>902879.042864398</v>
      </c>
      <c r="AG43" s="12">
        <f>AG39-AG41</f>
        <v>918542.712554998</v>
      </c>
      <c r="AH43" s="12">
        <f>AH39-AH41</f>
        <v>933078.882700278</v>
      </c>
      <c r="AI43" s="12">
        <f>AI39-AI41</f>
        <v>946577.724796623</v>
      </c>
      <c r="AJ43" s="12">
        <f>AJ39-AJ41</f>
        <v>959121.297467795</v>
      </c>
      <c r="AK43" s="12">
        <f>AK39-AK41</f>
        <v>970784.357547232</v>
      </c>
      <c r="AL43" s="12">
        <f>AL39-AL41</f>
        <v>981635.083578213</v>
      </c>
      <c r="AM43" s="12">
        <f>AM39-AM41</f>
        <v>991735.721656889</v>
      </c>
      <c r="AN43" s="12">
        <f>AN39-AN41</f>
        <v>1001143.16238725</v>
      </c>
      <c r="AO43" s="12">
        <f>AO39-AO41</f>
        <v>1009909.45669783</v>
      </c>
      <c r="AP43" s="12">
        <f>AP39-AP41</f>
        <v>1018082.27737093</v>
      </c>
    </row>
    <row r="44">
      <c r="A44" s="11" t="inlineStr">
        <is>
          <t>Company seats (after VAT)</t>
        </is>
      </c>
      <c r="B44" s="14" t="inlineStr">
        <is>
          <t>AED</t>
        </is>
      </c>
      <c r="C44" s="56">
        <f>SUM(G44:R44)</f>
        <v>1600000</v>
      </c>
      <c r="D44" s="56">
        <f>SUM(S44:AD44)</f>
        <v>3760000</v>
      </c>
      <c r="E44" s="56">
        <f>SUM(AE44:AP44)</f>
        <v>5596000</v>
      </c>
      <c r="G44" s="12">
        <f>G36/(1+Assumptions!$C$34)</f>
        <v>0</v>
      </c>
      <c r="H44" s="12">
        <f>H36/(1+Assumptions!$C$34)</f>
        <v>0</v>
      </c>
      <c r="I44" s="12">
        <f>I36/(1+Assumptions!$C$34)</f>
        <v>0</v>
      </c>
      <c r="J44" s="12">
        <f>J36/(1+Assumptions!$C$34)</f>
        <v>0</v>
      </c>
      <c r="K44" s="12">
        <f>K36/(1+Assumptions!$C$34)</f>
        <v>200000</v>
      </c>
      <c r="L44" s="12">
        <f>L36/(1+Assumptions!$C$34)</f>
        <v>200000</v>
      </c>
      <c r="M44" s="12">
        <f>M36/(1+Assumptions!$C$34)</f>
        <v>200000</v>
      </c>
      <c r="N44" s="12">
        <f>N36/(1+Assumptions!$C$34)</f>
        <v>200000</v>
      </c>
      <c r="O44" s="12">
        <f>O36/(1+Assumptions!$C$34)</f>
        <v>200000</v>
      </c>
      <c r="P44" s="12">
        <f>P36/(1+Assumptions!$C$34)</f>
        <v>200000</v>
      </c>
      <c r="Q44" s="12">
        <f>Q36/(1+Assumptions!$C$34)</f>
        <v>200000</v>
      </c>
      <c r="R44" s="12">
        <f>R36/(1+Assumptions!$C$34)</f>
        <v>200000</v>
      </c>
      <c r="S44" s="12">
        <f>S36/(1+Assumptions!$C$34)</f>
        <v>200000</v>
      </c>
      <c r="T44" s="12">
        <f>T36/(1+Assumptions!$C$34)</f>
        <v>200000</v>
      </c>
      <c r="U44" s="12">
        <f>U36/(1+Assumptions!$C$34)</f>
        <v>200000</v>
      </c>
      <c r="V44" s="12">
        <f>V36/(1+Assumptions!$C$34)</f>
        <v>200000</v>
      </c>
      <c r="W44" s="12">
        <f>W36/(1+Assumptions!$C$34)</f>
        <v>370000</v>
      </c>
      <c r="X44" s="12">
        <f>X36/(1+Assumptions!$C$34)</f>
        <v>370000</v>
      </c>
      <c r="Y44" s="12">
        <f>Y36/(1+Assumptions!$C$34)</f>
        <v>370000</v>
      </c>
      <c r="Z44" s="12">
        <f>Z36/(1+Assumptions!$C$34)</f>
        <v>370000</v>
      </c>
      <c r="AA44" s="12">
        <f>AA36/(1+Assumptions!$C$34)</f>
        <v>370000</v>
      </c>
      <c r="AB44" s="12">
        <f>AB36/(1+Assumptions!$C$34)</f>
        <v>370000</v>
      </c>
      <c r="AC44" s="12">
        <f>AC36/(1+Assumptions!$C$34)</f>
        <v>370000</v>
      </c>
      <c r="AD44" s="12">
        <f>AD36/(1+Assumptions!$C$34)</f>
        <v>370000</v>
      </c>
      <c r="AE44" s="12">
        <f>AE36/(1+Assumptions!$C$34)</f>
        <v>370000</v>
      </c>
      <c r="AF44" s="12">
        <f>AF36/(1+Assumptions!$C$34)</f>
        <v>370000</v>
      </c>
      <c r="AG44" s="12">
        <f>AG36/(1+Assumptions!$C$34)</f>
        <v>370000</v>
      </c>
      <c r="AH44" s="12">
        <f>AH36/(1+Assumptions!$C$34)</f>
        <v>370000</v>
      </c>
      <c r="AI44" s="12">
        <f>AI36/(1+Assumptions!$C$34)</f>
        <v>514500</v>
      </c>
      <c r="AJ44" s="12">
        <f>AJ36/(1+Assumptions!$C$34)</f>
        <v>514500</v>
      </c>
      <c r="AK44" s="12">
        <f>AK36/(1+Assumptions!$C$34)</f>
        <v>514500</v>
      </c>
      <c r="AL44" s="12">
        <f>AL36/(1+Assumptions!$C$34)</f>
        <v>514500</v>
      </c>
      <c r="AM44" s="12">
        <f>AM36/(1+Assumptions!$C$34)</f>
        <v>514500</v>
      </c>
      <c r="AN44" s="12">
        <f>AN36/(1+Assumptions!$C$34)</f>
        <v>514500</v>
      </c>
      <c r="AO44" s="12">
        <f>AO36/(1+Assumptions!$C$34)</f>
        <v>514500</v>
      </c>
      <c r="AP44" s="12">
        <f>AP36/(1+Assumptions!$C$34)</f>
        <v>514500</v>
      </c>
    </row>
    <row r="45">
      <c r="A45" s="11" t="inlineStr">
        <is>
          <t>Insurance commission</t>
        </is>
      </c>
      <c r="B45" s="14" t="inlineStr">
        <is>
          <t>AED</t>
        </is>
      </c>
      <c r="C45" s="56">
        <f>SUM(G45:R45)</f>
        <v>196346.164934209</v>
      </c>
      <c r="D45" s="56">
        <f>SUM(S45:AD45)</f>
        <v>719836.673355483</v>
      </c>
      <c r="E45" s="56">
        <f>SUM(AE45:AP45)</f>
        <v>1151165.71045519</v>
      </c>
      <c r="G45" s="12">
        <f>G30*Assumptions!$C$43*Assumptions!$C$44/12</f>
        <v>0</v>
      </c>
      <c r="H45" s="12">
        <f>H30*Assumptions!$C$43*Assumptions!$C$44/12</f>
        <v>0</v>
      </c>
      <c r="I45" s="12">
        <f>I30*Assumptions!$C$43*Assumptions!$C$44/12</f>
        <v>0</v>
      </c>
      <c r="J45" s="12">
        <f>J30*Assumptions!$C$43*Assumptions!$C$44/12</f>
        <v>0</v>
      </c>
      <c r="K45" s="12">
        <f>K30*Assumptions!$C$43*Assumptions!$C$44/12</f>
        <v>0</v>
      </c>
      <c r="L45" s="12">
        <f>L30*Assumptions!$C$43*Assumptions!$C$44/12</f>
        <v>17567.77314072</v>
      </c>
      <c r="M45" s="12">
        <f>M30*Assumptions!$C$43*Assumptions!$C$44/12</f>
        <v>21174.0485798506</v>
      </c>
      <c r="N45" s="12">
        <f>N30*Assumptions!$C$43*Assumptions!$C$44/12</f>
        <v>24707.4624733244</v>
      </c>
      <c r="O45" s="12">
        <f>O30*Assumptions!$C$43*Assumptions!$C$44/12</f>
        <v>28173.7407161981</v>
      </c>
      <c r="P45" s="12">
        <f>P30*Assumptions!$C$43*Assumptions!$C$44/12</f>
        <v>31578.1031455465</v>
      </c>
      <c r="Q45" s="12">
        <f>Q30*Assumptions!$C$43*Assumptions!$C$44/12</f>
        <v>34925.3134044557</v>
      </c>
      <c r="R45" s="12">
        <f>R30*Assumptions!$C$43*Assumptions!$C$44/12</f>
        <v>38219.7234741132</v>
      </c>
      <c r="S45" s="12">
        <f>S30*Assumptions!$C$43*Assumptions!$C$44/12</f>
        <v>41933.3134747203</v>
      </c>
      <c r="T45" s="12">
        <f>T30*Assumptions!$C$43*Assumptions!$C$44/12</f>
        <v>45561.2272662045</v>
      </c>
      <c r="U45" s="12">
        <f>U30*Assumptions!$C$43*Assumptions!$C$44/12</f>
        <v>49110.2063182036</v>
      </c>
      <c r="V45" s="12">
        <f>V30*Assumptions!$C$43*Assumptions!$C$44/12</f>
        <v>52586.3955045261</v>
      </c>
      <c r="W45" s="12">
        <f>W30*Assumptions!$C$43*Assumptions!$C$44/12</f>
        <v>55770.4019518195</v>
      </c>
      <c r="X45" s="12">
        <f>X30*Assumptions!$C$43*Assumptions!$C$44/12</f>
        <v>58892.3475909676</v>
      </c>
      <c r="Y45" s="12">
        <f>Y30*Assumptions!$C$43*Assumptions!$C$44/12</f>
        <v>61956.9161210159</v>
      </c>
      <c r="Z45" s="12">
        <f>Z30*Assumptions!$C$43*Assumptions!$C$44/12</f>
        <v>64968.3950130005</v>
      </c>
      <c r="AA45" s="12">
        <f>AA30*Assumptions!$C$43*Assumptions!$C$44/12</f>
        <v>67930.7131083566</v>
      </c>
      <c r="AB45" s="12">
        <f>AB30*Assumptions!$C$43*Assumptions!$C$44/12</f>
        <v>70847.4743024549</v>
      </c>
      <c r="AC45" s="12">
        <f>AC30*Assumptions!$C$43*Assumptions!$C$44/12</f>
        <v>73721.9877472354</v>
      </c>
      <c r="AD45" s="12">
        <f>AD30*Assumptions!$C$43*Assumptions!$C$44/12</f>
        <v>76557.2949569778</v>
      </c>
      <c r="AE45" s="12">
        <f>AE30*Assumptions!$C$43*Assumptions!$C$44/12</f>
        <v>79852.9941571864</v>
      </c>
      <c r="AF45" s="12">
        <f>AF30*Assumptions!$C$43*Assumptions!$C$44/12</f>
        <v>83074.3621776672</v>
      </c>
      <c r="AG45" s="12">
        <f>AG30*Assumptions!$C$43*Assumptions!$C$44/12</f>
        <v>86227.1761565298</v>
      </c>
      <c r="AH45" s="12">
        <f>AH30*Assumptions!$C$43*Assumptions!$C$44/12</f>
        <v>89316.7085315178</v>
      </c>
      <c r="AI45" s="12">
        <f>AI30*Assumptions!$C$43*Assumptions!$C$44/12</f>
        <v>92156.526290681</v>
      </c>
      <c r="AJ45" s="12">
        <f>AJ30*Assumptions!$C$43*Assumptions!$C$44/12</f>
        <v>94942.284991768</v>
      </c>
      <c r="AK45" s="12">
        <f>AK30*Assumptions!$C$43*Assumptions!$C$44/12</f>
        <v>97678.0181373663</v>
      </c>
      <c r="AL45" s="12">
        <f>AL30*Assumptions!$C$43*Assumptions!$C$44/12</f>
        <v>100367.422424816</v>
      </c>
      <c r="AM45" s="12">
        <f>AM30*Assumptions!$C$43*Assumptions!$C$44/12</f>
        <v>103013.889329936</v>
      </c>
      <c r="AN45" s="12">
        <f>AN30*Assumptions!$C$43*Assumptions!$C$44/12</f>
        <v>105620.533430676</v>
      </c>
      <c r="AO45" s="12">
        <f>AO30*Assumptions!$C$43*Assumptions!$C$44/12</f>
        <v>108190.217830107</v>
      </c>
      <c r="AP45" s="12">
        <f>AP30*Assumptions!$C$43*Assumptions!$C$44/12</f>
        <v>110725.576996939</v>
      </c>
    </row>
    <row r="46">
      <c r="A46" s="11" t="inlineStr">
        <is>
          <t>Dispatches</t>
        </is>
      </c>
      <c r="B46" s="14" t="inlineStr">
        <is>
          <t>cases</t>
        </is>
      </c>
      <c r="C46" s="61">
        <f>SUM(G46:R46)</f>
        <v>78.6878603271362</v>
      </c>
      <c r="D46" s="61">
        <f>SUM(S46:AD46)</f>
        <v>239.945557785161</v>
      </c>
      <c r="E46" s="61">
        <f>SUM(AE46:AP46)</f>
        <v>383.721903485064</v>
      </c>
      <c r="G46" s="62">
        <f>G28*Assumptions!$C$58/12</f>
        <v>0.9</v>
      </c>
      <c r="H46" s="62">
        <f>H28*Assumptions!$C$58/12</f>
        <v>1.7595</v>
      </c>
      <c r="I46" s="62">
        <f>I28*Assumptions!$C$58/12</f>
        <v>2.581902</v>
      </c>
      <c r="J46" s="62">
        <f>J28*Assumptions!$C$58/12</f>
        <v>3.37028724</v>
      </c>
      <c r="K46" s="62">
        <f>K28*Assumptions!$C$58/12</f>
        <v>4.6274494424</v>
      </c>
      <c r="L46" s="62">
        <f>L28*Assumptions!$C$58/12</f>
        <v>5.85592438024</v>
      </c>
      <c r="M46" s="62">
        <f>M28*Assumptions!$C$58/12</f>
        <v>7.05801619328352</v>
      </c>
      <c r="N46" s="62">
        <f>N28*Assumptions!$C$58/12</f>
        <v>8.23582082444148</v>
      </c>
      <c r="O46" s="62">
        <f>O28*Assumptions!$C$58/12</f>
        <v>9.39124690539936</v>
      </c>
      <c r="P46" s="62">
        <f>P28*Assumptions!$C$58/12</f>
        <v>10.5260343818488</v>
      </c>
      <c r="Q46" s="62">
        <f>Q28*Assumptions!$C$58/12</f>
        <v>11.6417711348186</v>
      </c>
      <c r="R46" s="62">
        <f>R28*Assumptions!$C$58/12</f>
        <v>12.7399078247044</v>
      </c>
      <c r="S46" s="62">
        <f>S28*Assumptions!$C$58/12</f>
        <v>13.9777711582401</v>
      </c>
      <c r="T46" s="62">
        <f>T28*Assumptions!$C$58/12</f>
        <v>15.1870757554015</v>
      </c>
      <c r="U46" s="62">
        <f>U28*Assumptions!$C$58/12</f>
        <v>16.3700687727345</v>
      </c>
      <c r="V46" s="62">
        <f>V28*Assumptions!$C$58/12</f>
        <v>17.5287985015087</v>
      </c>
      <c r="W46" s="62">
        <f>W28*Assumptions!$C$58/12</f>
        <v>18.5901339839398</v>
      </c>
      <c r="X46" s="62">
        <f>X28*Assumptions!$C$58/12</f>
        <v>19.6307825303225</v>
      </c>
      <c r="Y46" s="62">
        <f>Y28*Assumptions!$C$58/12</f>
        <v>20.652305373672</v>
      </c>
      <c r="Z46" s="62">
        <f>Z28*Assumptions!$C$58/12</f>
        <v>21.6561316710002</v>
      </c>
      <c r="AA46" s="62">
        <f>AA28*Assumptions!$C$58/12</f>
        <v>22.6435710361189</v>
      </c>
      <c r="AB46" s="62">
        <f>AB28*Assumptions!$C$58/12</f>
        <v>23.615824767485</v>
      </c>
      <c r="AC46" s="62">
        <f>AC28*Assumptions!$C$58/12</f>
        <v>24.5739959157451</v>
      </c>
      <c r="AD46" s="62">
        <f>AD28*Assumptions!$C$58/12</f>
        <v>25.5190983189926</v>
      </c>
      <c r="AE46" s="62">
        <f>AE28*Assumptions!$C$58/12</f>
        <v>26.6176647190621</v>
      </c>
      <c r="AF46" s="62">
        <f>AF28*Assumptions!$C$58/12</f>
        <v>27.6914540592224</v>
      </c>
      <c r="AG46" s="62">
        <f>AG28*Assumptions!$C$58/12</f>
        <v>28.7423920521766</v>
      </c>
      <c r="AH46" s="62">
        <f>AH28*Assumptions!$C$58/12</f>
        <v>29.7722361771726</v>
      </c>
      <c r="AI46" s="62">
        <f>AI28*Assumptions!$C$58/12</f>
        <v>30.7188420968937</v>
      </c>
      <c r="AJ46" s="62">
        <f>AJ28*Assumptions!$C$58/12</f>
        <v>31.6474283305893</v>
      </c>
      <c r="AK46" s="62">
        <f>AK28*Assumptions!$C$58/12</f>
        <v>32.5593393791221</v>
      </c>
      <c r="AL46" s="62">
        <f>AL28*Assumptions!$C$58/12</f>
        <v>33.4558074749387</v>
      </c>
      <c r="AM46" s="62">
        <f>AM28*Assumptions!$C$58/12</f>
        <v>34.3379631099787</v>
      </c>
      <c r="AN46" s="62">
        <f>AN28*Assumptions!$C$58/12</f>
        <v>35.2068444768919</v>
      </c>
      <c r="AO46" s="62">
        <f>AO28*Assumptions!$C$58/12</f>
        <v>36.0634059433689</v>
      </c>
      <c r="AP46" s="62">
        <f>AP28*Assumptions!$C$58/12</f>
        <v>36.9085256656464</v>
      </c>
    </row>
    <row r="47">
      <c r="A47" s="35" t="inlineStr">
        <is>
          <t>Direct costs (AED)</t>
        </is>
      </c>
      <c r="B47" s="14" t="inlineStr">
        <is>
          <t>AED</t>
        </is>
      </c>
      <c r="C47" s="56">
        <f>SUM(G47:R47)</f>
        <v>118031.790490704</v>
      </c>
      <c r="D47" s="56">
        <f>SUM(S47:AD47)</f>
        <v>359918.336677741</v>
      </c>
      <c r="E47" s="56">
        <f>SUM(AE47:AP47)</f>
        <v>575582.855227595</v>
      </c>
      <c r="G47" s="12">
        <f>G46*Assumptions!$C$46*Assumptions!$C$47*Assumptions!$C$48*Assumptions!$C$45</f>
        <v>1350</v>
      </c>
      <c r="H47" s="12">
        <f>H46*Assumptions!$C$46*Assumptions!$C$47*Assumptions!$C$48*Assumptions!$C$45</f>
        <v>2639.25</v>
      </c>
      <c r="I47" s="12">
        <f>I46*Assumptions!$C$46*Assumptions!$C$47*Assumptions!$C$48*Assumptions!$C$45</f>
        <v>3872.853</v>
      </c>
      <c r="J47" s="12">
        <f>J46*Assumptions!$C$46*Assumptions!$C$47*Assumptions!$C$48*Assumptions!$C$45</f>
        <v>5055.43086</v>
      </c>
      <c r="K47" s="12">
        <f>K46*Assumptions!$C$46*Assumptions!$C$47*Assumptions!$C$48*Assumptions!$C$45</f>
        <v>6941.1741636</v>
      </c>
      <c r="L47" s="12">
        <f>L46*Assumptions!$C$46*Assumptions!$C$47*Assumptions!$C$48*Assumptions!$C$45</f>
        <v>8783.88657036</v>
      </c>
      <c r="M47" s="12">
        <f>M46*Assumptions!$C$46*Assumptions!$C$47*Assumptions!$C$48*Assumptions!$C$45</f>
        <v>10587.0242899253</v>
      </c>
      <c r="N47" s="12">
        <f>N46*Assumptions!$C$46*Assumptions!$C$47*Assumptions!$C$48*Assumptions!$C$45</f>
        <v>12353.7312366622</v>
      </c>
      <c r="O47" s="12">
        <f>O46*Assumptions!$C$46*Assumptions!$C$47*Assumptions!$C$48*Assumptions!$C$45</f>
        <v>14086.870358099</v>
      </c>
      <c r="P47" s="12">
        <f>P46*Assumptions!$C$46*Assumptions!$C$47*Assumptions!$C$48*Assumptions!$C$45</f>
        <v>15789.0515727733</v>
      </c>
      <c r="Q47" s="12">
        <f>Q46*Assumptions!$C$46*Assumptions!$C$47*Assumptions!$C$48*Assumptions!$C$45</f>
        <v>17462.6567022278</v>
      </c>
      <c r="R47" s="12">
        <f>R46*Assumptions!$C$46*Assumptions!$C$47*Assumptions!$C$48*Assumptions!$C$45</f>
        <v>19109.8617370566</v>
      </c>
      <c r="S47" s="12">
        <f>S46*Assumptions!$C$46*Assumptions!$C$47*Assumptions!$C$48*Assumptions!$C$45</f>
        <v>20966.6567373601</v>
      </c>
      <c r="T47" s="12">
        <f>T46*Assumptions!$C$46*Assumptions!$C$47*Assumptions!$C$48*Assumptions!$C$45</f>
        <v>22780.6136331022</v>
      </c>
      <c r="U47" s="12">
        <f>U46*Assumptions!$C$46*Assumptions!$C$47*Assumptions!$C$48*Assumptions!$C$45</f>
        <v>24555.1031591018</v>
      </c>
      <c r="V47" s="12">
        <f>V46*Assumptions!$C$46*Assumptions!$C$47*Assumptions!$C$48*Assumptions!$C$45</f>
        <v>26293.1977522631</v>
      </c>
      <c r="W47" s="12">
        <f>W46*Assumptions!$C$46*Assumptions!$C$47*Assumptions!$C$48*Assumptions!$C$45</f>
        <v>27885.2009759098</v>
      </c>
      <c r="X47" s="12">
        <f>X46*Assumptions!$C$46*Assumptions!$C$47*Assumptions!$C$48*Assumptions!$C$45</f>
        <v>29446.1737954838</v>
      </c>
      <c r="Y47" s="12">
        <f>Y46*Assumptions!$C$46*Assumptions!$C$47*Assumptions!$C$48*Assumptions!$C$45</f>
        <v>30978.4580605079</v>
      </c>
      <c r="Z47" s="12">
        <f>Z46*Assumptions!$C$46*Assumptions!$C$47*Assumptions!$C$48*Assumptions!$C$45</f>
        <v>32484.1975065002</v>
      </c>
      <c r="AA47" s="12">
        <f>AA46*Assumptions!$C$46*Assumptions!$C$47*Assumptions!$C$48*Assumptions!$C$45</f>
        <v>33965.3565541783</v>
      </c>
      <c r="AB47" s="12">
        <f>AB46*Assumptions!$C$46*Assumptions!$C$47*Assumptions!$C$48*Assumptions!$C$45</f>
        <v>35423.7371512275</v>
      </c>
      <c r="AC47" s="12">
        <f>AC46*Assumptions!$C$46*Assumptions!$C$47*Assumptions!$C$48*Assumptions!$C$45</f>
        <v>36860.9938736177</v>
      </c>
      <c r="AD47" s="12">
        <f>AD46*Assumptions!$C$46*Assumptions!$C$47*Assumptions!$C$48*Assumptions!$C$45</f>
        <v>38278.6474784889</v>
      </c>
      <c r="AE47" s="12">
        <f>AE46*Assumptions!$C$46*Assumptions!$C$47*Assumptions!$C$48*Assumptions!$C$45</f>
        <v>39926.4970785932</v>
      </c>
      <c r="AF47" s="12">
        <f>AF46*Assumptions!$C$46*Assumptions!$C$47*Assumptions!$C$48*Assumptions!$C$45</f>
        <v>41537.1810888336</v>
      </c>
      <c r="AG47" s="12">
        <f>AG46*Assumptions!$C$46*Assumptions!$C$47*Assumptions!$C$48*Assumptions!$C$45</f>
        <v>43113.5880782649</v>
      </c>
      <c r="AH47" s="12">
        <f>AH46*Assumptions!$C$46*Assumptions!$C$47*Assumptions!$C$48*Assumptions!$C$45</f>
        <v>44658.3542657589</v>
      </c>
      <c r="AI47" s="12">
        <f>AI46*Assumptions!$C$46*Assumptions!$C$47*Assumptions!$C$48*Assumptions!$C$45</f>
        <v>46078.2631453405</v>
      </c>
      <c r="AJ47" s="12">
        <f>AJ46*Assumptions!$C$46*Assumptions!$C$47*Assumptions!$C$48*Assumptions!$C$45</f>
        <v>47471.142495884</v>
      </c>
      <c r="AK47" s="12">
        <f>AK46*Assumptions!$C$46*Assumptions!$C$47*Assumptions!$C$48*Assumptions!$C$45</f>
        <v>48839.0090686832</v>
      </c>
      <c r="AL47" s="12">
        <f>AL46*Assumptions!$C$46*Assumptions!$C$47*Assumptions!$C$48*Assumptions!$C$45</f>
        <v>50183.7112124081</v>
      </c>
      <c r="AM47" s="12">
        <f>AM46*Assumptions!$C$46*Assumptions!$C$47*Assumptions!$C$48*Assumptions!$C$45</f>
        <v>51506.9446649681</v>
      </c>
      <c r="AN47" s="12">
        <f>AN46*Assumptions!$C$46*Assumptions!$C$47*Assumptions!$C$48*Assumptions!$C$45</f>
        <v>52810.2667153379</v>
      </c>
      <c r="AO47" s="12">
        <f>AO46*Assumptions!$C$46*Assumptions!$C$47*Assumptions!$C$48*Assumptions!$C$45</f>
        <v>54095.1089150534</v>
      </c>
      <c r="AP47" s="12">
        <f>AP46*Assumptions!$C$46*Assumptions!$C$47*Assumptions!$C$48*Assumptions!$C$45</f>
        <v>55362.7884984696</v>
      </c>
    </row>
    <row r="48">
      <c r="A48" s="11" t="inlineStr">
        <is>
          <t>Law-firm panel membership</t>
        </is>
      </c>
      <c r="B48" s="14" t="inlineStr">
        <is>
          <t>AED</t>
        </is>
      </c>
      <c r="C48" s="56">
        <f>SUM(G48:R48)</f>
        <v>0</v>
      </c>
      <c r="D48" s="56">
        <f>SUM(S48:AD48)</f>
        <v>0</v>
      </c>
      <c r="E48" s="56">
        <f>SUM(AE48:AP48)</f>
        <v>240000</v>
      </c>
      <c r="G48" s="12">
        <f>IF(G6&gt;=Assumptions!$C$50,Assumptions!$C$49*Assumptions!$C$51,0)</f>
        <v>0</v>
      </c>
      <c r="H48" s="12">
        <f>IF(H6&gt;=Assumptions!$C$50,Assumptions!$C$49*Assumptions!$C$51,0)</f>
        <v>0</v>
      </c>
      <c r="I48" s="12">
        <f>IF(I6&gt;=Assumptions!$C$50,Assumptions!$C$49*Assumptions!$C$51,0)</f>
        <v>0</v>
      </c>
      <c r="J48" s="12">
        <f>IF(J6&gt;=Assumptions!$C$50,Assumptions!$C$49*Assumptions!$C$51,0)</f>
        <v>0</v>
      </c>
      <c r="K48" s="12">
        <f>IF(K6&gt;=Assumptions!$C$50,Assumptions!$C$49*Assumptions!$C$51,0)</f>
        <v>0</v>
      </c>
      <c r="L48" s="12">
        <f>IF(L6&gt;=Assumptions!$C$50,Assumptions!$C$49*Assumptions!$C$51,0)</f>
        <v>0</v>
      </c>
      <c r="M48" s="12">
        <f>IF(M6&gt;=Assumptions!$C$50,Assumptions!$C$49*Assumptions!$C$51,0)</f>
        <v>0</v>
      </c>
      <c r="N48" s="12">
        <f>IF(N6&gt;=Assumptions!$C$50,Assumptions!$C$49*Assumptions!$C$51,0)</f>
        <v>0</v>
      </c>
      <c r="O48" s="12">
        <f>IF(O6&gt;=Assumptions!$C$50,Assumptions!$C$49*Assumptions!$C$51,0)</f>
        <v>0</v>
      </c>
      <c r="P48" s="12">
        <f>IF(P6&gt;=Assumptions!$C$50,Assumptions!$C$49*Assumptions!$C$51,0)</f>
        <v>0</v>
      </c>
      <c r="Q48" s="12">
        <f>IF(Q6&gt;=Assumptions!$C$50,Assumptions!$C$49*Assumptions!$C$51,0)</f>
        <v>0</v>
      </c>
      <c r="R48" s="12">
        <f>IF(R6&gt;=Assumptions!$C$50,Assumptions!$C$49*Assumptions!$C$51,0)</f>
        <v>0</v>
      </c>
      <c r="S48" s="12">
        <f>IF(S6&gt;=Assumptions!$C$50,Assumptions!$C$49*Assumptions!$C$51,0)</f>
        <v>0</v>
      </c>
      <c r="T48" s="12">
        <f>IF(T6&gt;=Assumptions!$C$50,Assumptions!$C$49*Assumptions!$C$51,0)</f>
        <v>0</v>
      </c>
      <c r="U48" s="12">
        <f>IF(U6&gt;=Assumptions!$C$50,Assumptions!$C$49*Assumptions!$C$51,0)</f>
        <v>0</v>
      </c>
      <c r="V48" s="12">
        <f>IF(V6&gt;=Assumptions!$C$50,Assumptions!$C$49*Assumptions!$C$51,0)</f>
        <v>0</v>
      </c>
      <c r="W48" s="12">
        <f>IF(W6&gt;=Assumptions!$C$50,Assumptions!$C$49*Assumptions!$C$51,0)</f>
        <v>0</v>
      </c>
      <c r="X48" s="12">
        <f>IF(X6&gt;=Assumptions!$C$50,Assumptions!$C$49*Assumptions!$C$51,0)</f>
        <v>0</v>
      </c>
      <c r="Y48" s="12">
        <f>IF(Y6&gt;=Assumptions!$C$50,Assumptions!$C$49*Assumptions!$C$51,0)</f>
        <v>0</v>
      </c>
      <c r="Z48" s="12">
        <f>IF(Z6&gt;=Assumptions!$C$50,Assumptions!$C$49*Assumptions!$C$51,0)</f>
        <v>0</v>
      </c>
      <c r="AA48" s="12">
        <f>IF(AA6&gt;=Assumptions!$C$50,Assumptions!$C$49*Assumptions!$C$51,0)</f>
        <v>0</v>
      </c>
      <c r="AB48" s="12">
        <f>IF(AB6&gt;=Assumptions!$C$50,Assumptions!$C$49*Assumptions!$C$51,0)</f>
        <v>0</v>
      </c>
      <c r="AC48" s="12">
        <f>IF(AC6&gt;=Assumptions!$C$50,Assumptions!$C$49*Assumptions!$C$51,0)</f>
        <v>0</v>
      </c>
      <c r="AD48" s="12">
        <f>IF(AD6&gt;=Assumptions!$C$50,Assumptions!$C$49*Assumptions!$C$51,0)</f>
        <v>0</v>
      </c>
      <c r="AE48" s="12">
        <f>IF(AE6&gt;=Assumptions!$C$50,Assumptions!$C$49*Assumptions!$C$51,0)</f>
        <v>20000</v>
      </c>
      <c r="AF48" s="12">
        <f>IF(AF6&gt;=Assumptions!$C$50,Assumptions!$C$49*Assumptions!$C$51,0)</f>
        <v>20000</v>
      </c>
      <c r="AG48" s="12">
        <f>IF(AG6&gt;=Assumptions!$C$50,Assumptions!$C$49*Assumptions!$C$51,0)</f>
        <v>20000</v>
      </c>
      <c r="AH48" s="12">
        <f>IF(AH6&gt;=Assumptions!$C$50,Assumptions!$C$49*Assumptions!$C$51,0)</f>
        <v>20000</v>
      </c>
      <c r="AI48" s="12">
        <f>IF(AI6&gt;=Assumptions!$C$50,Assumptions!$C$49*Assumptions!$C$51,0)</f>
        <v>20000</v>
      </c>
      <c r="AJ48" s="12">
        <f>IF(AJ6&gt;=Assumptions!$C$50,Assumptions!$C$49*Assumptions!$C$51,0)</f>
        <v>20000</v>
      </c>
      <c r="AK48" s="12">
        <f>IF(AK6&gt;=Assumptions!$C$50,Assumptions!$C$49*Assumptions!$C$51,0)</f>
        <v>20000</v>
      </c>
      <c r="AL48" s="12">
        <f>IF(AL6&gt;=Assumptions!$C$50,Assumptions!$C$49*Assumptions!$C$51,0)</f>
        <v>20000</v>
      </c>
      <c r="AM48" s="12">
        <f>IF(AM6&gt;=Assumptions!$C$50,Assumptions!$C$49*Assumptions!$C$51,0)</f>
        <v>20000</v>
      </c>
      <c r="AN48" s="12">
        <f>IF(AN6&gt;=Assumptions!$C$50,Assumptions!$C$49*Assumptions!$C$51,0)</f>
        <v>20000</v>
      </c>
      <c r="AO48" s="12">
        <f>IF(AO6&gt;=Assumptions!$C$50,Assumptions!$C$49*Assumptions!$C$51,0)</f>
        <v>20000</v>
      </c>
      <c r="AP48" s="12">
        <f>IF(AP6&gt;=Assumptions!$C$50,Assumptions!$C$49*Assumptions!$C$51,0)</f>
        <v>20000</v>
      </c>
    </row>
    <row r="49">
      <c r="A49" s="38" t="inlineStr">
        <is>
          <t>Net revenue</t>
        </is>
      </c>
      <c r="B49" s="58" t="inlineStr">
        <is>
          <t>AED</t>
        </is>
      </c>
      <c r="C49" s="59">
        <f>SUM(G49:R49)</f>
        <v>5832358.75853394</v>
      </c>
      <c r="D49" s="59">
        <f>SUM(S49:AD49)</f>
        <v>12693607.3181497</v>
      </c>
      <c r="E49" s="59">
        <f>SUM(AE49:AP49)</f>
        <v>19082226.9646643</v>
      </c>
      <c r="F49" s="40" t="n"/>
      <c r="G49" s="51">
        <f>G43+G44+G45+G47+G48</f>
        <v>206685.458314286</v>
      </c>
      <c r="H49" s="51">
        <f>H43+H44+H45+H47+H48</f>
        <v>236056.491630857</v>
      </c>
      <c r="I49" s="51">
        <f>I43+I44+I45+I47+I48</f>
        <v>263185.349163154</v>
      </c>
      <c r="J49" s="51">
        <f>J43+J44+J45+J47+J48</f>
        <v>288268.039112467</v>
      </c>
      <c r="K49" s="51">
        <f>K43+K44+K45+K47+K48</f>
        <v>512231.431869501</v>
      </c>
      <c r="L49" s="51">
        <f>L43+L44+L45+L47+L48</f>
        <v>552053.06670195</v>
      </c>
      <c r="M49" s="51">
        <f>M43+M44+M45+M47+M48</f>
        <v>576348.139931409</v>
      </c>
      <c r="N49" s="51">
        <f>N43+N44+N45+N47+N48</f>
        <v>599136.059411883</v>
      </c>
      <c r="O49" s="51">
        <f>O43+O44+O45+O47+O48</f>
        <v>620541.052290937</v>
      </c>
      <c r="P49" s="51">
        <f>P43+P44+P45+P47+P48</f>
        <v>640675.836336567</v>
      </c>
      <c r="Q49" s="51">
        <f>Q43+Q44+Q45+Q47+Q48</f>
        <v>659642.79719006</v>
      </c>
      <c r="R49" s="51">
        <f>R43+R44+R45+R47+R48</f>
        <v>677535.036580873</v>
      </c>
      <c r="S49" s="51">
        <f>S43+S44+S45+S47+S48</f>
        <v>832873.970843265</v>
      </c>
      <c r="T49" s="51">
        <f>T43+T44+T45+T47+T48</f>
        <v>857656.555067339</v>
      </c>
      <c r="U49" s="51">
        <f>U43+U44+U45+U47+U48</f>
        <v>880901.101323409</v>
      </c>
      <c r="V49" s="51">
        <f>V43+V44+V45+V47+V48</f>
        <v>902733.108239301</v>
      </c>
      <c r="W49" s="51">
        <f>W43+W44+W45+W47+W48</f>
        <v>1092929.0585632</v>
      </c>
      <c r="X49" s="51">
        <f>X43+X44+X45+X47+X48</f>
        <v>1111930.08843188</v>
      </c>
      <c r="Y49" s="51">
        <f>Y43+Y44+Y45+Y47+Y48</f>
        <v>1129830.52908494</v>
      </c>
      <c r="Z49" s="51">
        <f>Z43+Z44+Z45+Z47+Z48</f>
        <v>1146716.33556614</v>
      </c>
      <c r="AA49" s="51">
        <f>AA43+AA44+AA45+AA47+AA48</f>
        <v>1162665.91525371</v>
      </c>
      <c r="AB49" s="51">
        <f>AB43+AB44+AB45+AB47+AB48</f>
        <v>1177750.86756385</v>
      </c>
      <c r="AC49" s="51">
        <f>AC43+AC44+AC45+AC47+AC48</f>
        <v>1192036.64485073</v>
      </c>
      <c r="AD49" s="51">
        <f>AD43+AD44+AD45+AD47+AD48</f>
        <v>1205583.14336191</v>
      </c>
      <c r="AE49" s="51">
        <f>AE43+AE44+AE45+AE47+AE48</f>
        <v>1395768.17059484</v>
      </c>
      <c r="AF49" s="51">
        <f>AF43+AF44+AF45+AF47+AF48</f>
        <v>1417490.5861309</v>
      </c>
      <c r="AG49" s="51">
        <f>AG43+AG44+AG45+AG47+AG48</f>
        <v>1437883.47678979</v>
      </c>
      <c r="AH49" s="51">
        <f>AH43+AH44+AH45+AH47+AH48</f>
        <v>1457053.94549755</v>
      </c>
      <c r="AI49" s="51">
        <f>AI43+AI44+AI45+AI47+AI48</f>
        <v>1619312.51423264</v>
      </c>
      <c r="AJ49" s="51">
        <f>AJ43+AJ44+AJ45+AJ47+AJ48</f>
        <v>1636034.72495545</v>
      </c>
      <c r="AK49" s="51">
        <f>AK43+AK44+AK45+AK47+AK48</f>
        <v>1651801.38475328</v>
      </c>
      <c r="AL49" s="51">
        <f>AL43+AL44+AL45+AL47+AL48</f>
        <v>1666686.21721544</v>
      </c>
      <c r="AM49" s="51">
        <f>AM43+AM44+AM45+AM47+AM48</f>
        <v>1680756.55565179</v>
      </c>
      <c r="AN49" s="51">
        <f>AN43+AN44+AN45+AN47+AN48</f>
        <v>1694073.96253327</v>
      </c>
      <c r="AO49" s="51">
        <f>AO43+AO44+AO45+AO47+AO48</f>
        <v>1706694.78344299</v>
      </c>
      <c r="AP49" s="51">
        <f>AP43+AP44+AP45+AP47+AP48</f>
        <v>1718670.64286634</v>
      </c>
    </row>
    <row r="52">
      <c r="A52" s="11" t="inlineStr">
        <is>
          <t>ID checks</t>
        </is>
      </c>
      <c r="B52" s="14" t="inlineStr">
        <is>
          <t>AED</t>
        </is>
      </c>
      <c r="C52" s="56">
        <f>SUM(G52:R52)</f>
        <v>118400</v>
      </c>
      <c r="D52" s="56">
        <f>SUM(S52:AD52)</f>
        <v>163200</v>
      </c>
      <c r="E52" s="56">
        <f>SUM(AE52:AP52)</f>
        <v>192000</v>
      </c>
      <c r="G52" s="12">
        <f>(G14+G24)*Assumptions!$C$54</f>
        <v>7200</v>
      </c>
      <c r="H52" s="12">
        <f>(H14+H24)*Assumptions!$C$54</f>
        <v>7200</v>
      </c>
      <c r="I52" s="12">
        <f>(I14+I24)*Assumptions!$C$54</f>
        <v>7200</v>
      </c>
      <c r="J52" s="12">
        <f>(J14+J24)*Assumptions!$C$54</f>
        <v>7200</v>
      </c>
      <c r="K52" s="12">
        <f>(K14+K24)*Assumptions!$C$54</f>
        <v>11200</v>
      </c>
      <c r="L52" s="12">
        <f>(L14+L24)*Assumptions!$C$54</f>
        <v>11200</v>
      </c>
      <c r="M52" s="12">
        <f>(M14+M24)*Assumptions!$C$54</f>
        <v>11200</v>
      </c>
      <c r="N52" s="12">
        <f>(N14+N24)*Assumptions!$C$54</f>
        <v>11200</v>
      </c>
      <c r="O52" s="12">
        <f>(O14+O24)*Assumptions!$C$54</f>
        <v>11200</v>
      </c>
      <c r="P52" s="12">
        <f>(P14+P24)*Assumptions!$C$54</f>
        <v>11200</v>
      </c>
      <c r="Q52" s="12">
        <f>(Q14+Q24)*Assumptions!$C$54</f>
        <v>11200</v>
      </c>
      <c r="R52" s="12">
        <f>(R14+R24)*Assumptions!$C$54</f>
        <v>11200</v>
      </c>
      <c r="S52" s="12">
        <f>(S14+S24)*Assumptions!$C$54</f>
        <v>13600</v>
      </c>
      <c r="T52" s="12">
        <f>(T14+T24)*Assumptions!$C$54</f>
        <v>13600</v>
      </c>
      <c r="U52" s="12">
        <f>(U14+U24)*Assumptions!$C$54</f>
        <v>13600</v>
      </c>
      <c r="V52" s="12">
        <f>(V14+V24)*Assumptions!$C$54</f>
        <v>13600</v>
      </c>
      <c r="W52" s="12">
        <f>(W14+W24)*Assumptions!$C$54</f>
        <v>13600</v>
      </c>
      <c r="X52" s="12">
        <f>(X14+X24)*Assumptions!$C$54</f>
        <v>13600</v>
      </c>
      <c r="Y52" s="12">
        <f>(Y14+Y24)*Assumptions!$C$54</f>
        <v>13600</v>
      </c>
      <c r="Z52" s="12">
        <f>(Z14+Z24)*Assumptions!$C$54</f>
        <v>13600</v>
      </c>
      <c r="AA52" s="12">
        <f>(AA14+AA24)*Assumptions!$C$54</f>
        <v>13600</v>
      </c>
      <c r="AB52" s="12">
        <f>(AB14+AB24)*Assumptions!$C$54</f>
        <v>13600</v>
      </c>
      <c r="AC52" s="12">
        <f>(AC14+AC24)*Assumptions!$C$54</f>
        <v>13600</v>
      </c>
      <c r="AD52" s="12">
        <f>(AD14+AD24)*Assumptions!$C$54</f>
        <v>13600</v>
      </c>
      <c r="AE52" s="12">
        <f>(AE14+AE24)*Assumptions!$C$54</f>
        <v>16000</v>
      </c>
      <c r="AF52" s="12">
        <f>(AF14+AF24)*Assumptions!$C$54</f>
        <v>16000</v>
      </c>
      <c r="AG52" s="12">
        <f>(AG14+AG24)*Assumptions!$C$54</f>
        <v>16000</v>
      </c>
      <c r="AH52" s="12">
        <f>(AH14+AH24)*Assumptions!$C$54</f>
        <v>16000</v>
      </c>
      <c r="AI52" s="12">
        <f>(AI14+AI24)*Assumptions!$C$54</f>
        <v>16000</v>
      </c>
      <c r="AJ52" s="12">
        <f>(AJ14+AJ24)*Assumptions!$C$54</f>
        <v>16000</v>
      </c>
      <c r="AK52" s="12">
        <f>(AK14+AK24)*Assumptions!$C$54</f>
        <v>16000</v>
      </c>
      <c r="AL52" s="12">
        <f>(AL14+AL24)*Assumptions!$C$54</f>
        <v>16000</v>
      </c>
      <c r="AM52" s="12">
        <f>(AM14+AM24)*Assumptions!$C$54</f>
        <v>16000</v>
      </c>
      <c r="AN52" s="12">
        <f>(AN14+AN24)*Assumptions!$C$54</f>
        <v>16000</v>
      </c>
      <c r="AO52" s="12">
        <f>(AO14+AO24)*Assumptions!$C$54</f>
        <v>16000</v>
      </c>
      <c r="AP52" s="12">
        <f>(AP14+AP24)*Assumptions!$C$54</f>
        <v>16000</v>
      </c>
    </row>
    <row r="53">
      <c r="A53" s="11" t="inlineStr">
        <is>
          <t>Messages, codes and notifications</t>
        </is>
      </c>
      <c r="B53" s="14" t="inlineStr">
        <is>
          <t>AED</t>
        </is>
      </c>
      <c r="C53" s="56">
        <f>SUM(G53:R53)</f>
        <v>94425.4323925634</v>
      </c>
      <c r="D53" s="56">
        <f>SUM(S53:AD53)</f>
        <v>287934.669342193</v>
      </c>
      <c r="E53" s="56">
        <f>SUM(AE53:AP53)</f>
        <v>460466.284182076</v>
      </c>
      <c r="G53" s="12">
        <f>G28*Assumptions!$C$55</f>
        <v>1080</v>
      </c>
      <c r="H53" s="12">
        <f>H28*Assumptions!$C$55</f>
        <v>2111.4</v>
      </c>
      <c r="I53" s="12">
        <f>I28*Assumptions!$C$55</f>
        <v>3098.2824</v>
      </c>
      <c r="J53" s="12">
        <f>J28*Assumptions!$C$55</f>
        <v>4044.344688</v>
      </c>
      <c r="K53" s="12">
        <f>K28*Assumptions!$C$55</f>
        <v>5552.93933088</v>
      </c>
      <c r="L53" s="12">
        <f>L28*Assumptions!$C$55</f>
        <v>7027.109256288</v>
      </c>
      <c r="M53" s="12">
        <f>M28*Assumptions!$C$55</f>
        <v>8469.61943194022</v>
      </c>
      <c r="N53" s="12">
        <f>N28*Assumptions!$C$55</f>
        <v>9882.98498932977</v>
      </c>
      <c r="O53" s="12">
        <f>O28*Assumptions!$C$55</f>
        <v>11269.4962864792</v>
      </c>
      <c r="P53" s="12">
        <f>P28*Assumptions!$C$55</f>
        <v>12631.2412582186</v>
      </c>
      <c r="Q53" s="12">
        <f>Q28*Assumptions!$C$55</f>
        <v>13970.1253617823</v>
      </c>
      <c r="R53" s="12">
        <f>R28*Assumptions!$C$55</f>
        <v>15287.8893896453</v>
      </c>
      <c r="S53" s="12">
        <f>S28*Assumptions!$C$55</f>
        <v>16773.3253898881</v>
      </c>
      <c r="T53" s="12">
        <f>T28*Assumptions!$C$55</f>
        <v>18224.4909064818</v>
      </c>
      <c r="U53" s="12">
        <f>U28*Assumptions!$C$55</f>
        <v>19644.0825272814</v>
      </c>
      <c r="V53" s="12">
        <f>V28*Assumptions!$C$55</f>
        <v>21034.5582018104</v>
      </c>
      <c r="W53" s="12">
        <f>W28*Assumptions!$C$55</f>
        <v>22308.1607807278</v>
      </c>
      <c r="X53" s="12">
        <f>X28*Assumptions!$C$55</f>
        <v>23556.939036387</v>
      </c>
      <c r="Y53" s="12">
        <f>Y28*Assumptions!$C$55</f>
        <v>24782.7664484063</v>
      </c>
      <c r="Z53" s="12">
        <f>Z28*Assumptions!$C$55</f>
        <v>25987.3580052002</v>
      </c>
      <c r="AA53" s="12">
        <f>AA28*Assumptions!$C$55</f>
        <v>27172.2852433426</v>
      </c>
      <c r="AB53" s="12">
        <f>AB28*Assumptions!$C$55</f>
        <v>28338.989720982</v>
      </c>
      <c r="AC53" s="12">
        <f>AC28*Assumptions!$C$55</f>
        <v>29488.7950988942</v>
      </c>
      <c r="AD53" s="12">
        <f>AD28*Assumptions!$C$55</f>
        <v>30622.9179827911</v>
      </c>
      <c r="AE53" s="12">
        <f>AE28*Assumptions!$C$55</f>
        <v>31941.1976628746</v>
      </c>
      <c r="AF53" s="12">
        <f>AF28*Assumptions!$C$55</f>
        <v>33229.7448710669</v>
      </c>
      <c r="AG53" s="12">
        <f>AG28*Assumptions!$C$55</f>
        <v>34490.8704626119</v>
      </c>
      <c r="AH53" s="12">
        <f>AH28*Assumptions!$C$55</f>
        <v>35726.6834126071</v>
      </c>
      <c r="AI53" s="12">
        <f>AI28*Assumptions!$C$55</f>
        <v>36862.6105162724</v>
      </c>
      <c r="AJ53" s="12">
        <f>AJ28*Assumptions!$C$55</f>
        <v>37976.9139967072</v>
      </c>
      <c r="AK53" s="12">
        <f>AK28*Assumptions!$C$55</f>
        <v>39071.2072549465</v>
      </c>
      <c r="AL53" s="12">
        <f>AL28*Assumptions!$C$55</f>
        <v>40146.9689699265</v>
      </c>
      <c r="AM53" s="12">
        <f>AM28*Assumptions!$C$55</f>
        <v>41205.5557319745</v>
      </c>
      <c r="AN53" s="12">
        <f>AN28*Assumptions!$C$55</f>
        <v>42248.2133722703</v>
      </c>
      <c r="AO53" s="12">
        <f>AO28*Assumptions!$C$55</f>
        <v>43276.0871320427</v>
      </c>
      <c r="AP53" s="12">
        <f>AP28*Assumptions!$C$55</f>
        <v>44290.2307987757</v>
      </c>
    </row>
    <row r="54">
      <c r="A54" s="11" t="inlineStr">
        <is>
          <t>Hosting</t>
        </is>
      </c>
      <c r="B54" s="14" t="inlineStr">
        <is>
          <t>AED</t>
        </is>
      </c>
      <c r="C54" s="56">
        <f>SUM(G54:R54)</f>
        <v>31475.1441308545</v>
      </c>
      <c r="D54" s="56">
        <f>SUM(S54:AD54)</f>
        <v>95978.2231140643</v>
      </c>
      <c r="E54" s="56">
        <f>SUM(AE54:AP54)</f>
        <v>153488.761394025</v>
      </c>
      <c r="G54" s="12">
        <f>G28*Assumptions!$C$56</f>
        <v>360</v>
      </c>
      <c r="H54" s="12">
        <f>H28*Assumptions!$C$56</f>
        <v>703.8</v>
      </c>
      <c r="I54" s="12">
        <f>I28*Assumptions!$C$56</f>
        <v>1032.7608</v>
      </c>
      <c r="J54" s="12">
        <f>J28*Assumptions!$C$56</f>
        <v>1348.114896</v>
      </c>
      <c r="K54" s="12">
        <f>K28*Assumptions!$C$56</f>
        <v>1850.97977696</v>
      </c>
      <c r="L54" s="12">
        <f>L28*Assumptions!$C$56</f>
        <v>2342.369752096</v>
      </c>
      <c r="M54" s="12">
        <f>M28*Assumptions!$C$56</f>
        <v>2823.20647731341</v>
      </c>
      <c r="N54" s="12">
        <f>N28*Assumptions!$C$56</f>
        <v>3294.32832977659</v>
      </c>
      <c r="O54" s="12">
        <f>O28*Assumptions!$C$56</f>
        <v>3756.49876215975</v>
      </c>
      <c r="P54" s="12">
        <f>P28*Assumptions!$C$56</f>
        <v>4210.41375273954</v>
      </c>
      <c r="Q54" s="12">
        <f>Q28*Assumptions!$C$56</f>
        <v>4656.70845392742</v>
      </c>
      <c r="R54" s="12">
        <f>R28*Assumptions!$C$56</f>
        <v>5095.96312988176</v>
      </c>
      <c r="S54" s="12">
        <f>S28*Assumptions!$C$56</f>
        <v>5591.10846329604</v>
      </c>
      <c r="T54" s="12">
        <f>T28*Assumptions!$C$56</f>
        <v>6074.8303021606</v>
      </c>
      <c r="U54" s="12">
        <f>U28*Assumptions!$C$56</f>
        <v>6548.02750909381</v>
      </c>
      <c r="V54" s="12">
        <f>V28*Assumptions!$C$56</f>
        <v>7011.51940060348</v>
      </c>
      <c r="W54" s="12">
        <f>W28*Assumptions!$C$56</f>
        <v>7436.05359357594</v>
      </c>
      <c r="X54" s="12">
        <f>X28*Assumptions!$C$56</f>
        <v>7852.31301212901</v>
      </c>
      <c r="Y54" s="12">
        <f>Y28*Assumptions!$C$56</f>
        <v>8260.92214946878</v>
      </c>
      <c r="Z54" s="12">
        <f>Z28*Assumptions!$C$56</f>
        <v>8662.45266840006</v>
      </c>
      <c r="AA54" s="12">
        <f>AA28*Assumptions!$C$56</f>
        <v>9057.42841444754</v>
      </c>
      <c r="AB54" s="12">
        <f>AB28*Assumptions!$C$56</f>
        <v>9446.32990699399</v>
      </c>
      <c r="AC54" s="12">
        <f>AC28*Assumptions!$C$56</f>
        <v>9829.59836629806</v>
      </c>
      <c r="AD54" s="12">
        <f>AD28*Assumptions!$C$56</f>
        <v>10207.639327597</v>
      </c>
      <c r="AE54" s="12">
        <f>AE28*Assumptions!$C$56</f>
        <v>10647.0658876249</v>
      </c>
      <c r="AF54" s="12">
        <f>AF28*Assumptions!$C$56</f>
        <v>11076.581623689</v>
      </c>
      <c r="AG54" s="12">
        <f>AG28*Assumptions!$C$56</f>
        <v>11496.9568208706</v>
      </c>
      <c r="AH54" s="12">
        <f>AH28*Assumptions!$C$56</f>
        <v>11908.894470869</v>
      </c>
      <c r="AI54" s="12">
        <f>AI28*Assumptions!$C$56</f>
        <v>12287.5368387575</v>
      </c>
      <c r="AJ54" s="12">
        <f>AJ28*Assumptions!$C$56</f>
        <v>12658.9713322357</v>
      </c>
      <c r="AK54" s="12">
        <f>AK28*Assumptions!$C$56</f>
        <v>13023.7357516488</v>
      </c>
      <c r="AL54" s="12">
        <f>AL28*Assumptions!$C$56</f>
        <v>13382.3229899755</v>
      </c>
      <c r="AM54" s="12">
        <f>AM28*Assumptions!$C$56</f>
        <v>13735.1852439915</v>
      </c>
      <c r="AN54" s="12">
        <f>AN28*Assumptions!$C$56</f>
        <v>14082.7377907568</v>
      </c>
      <c r="AO54" s="12">
        <f>AO28*Assumptions!$C$56</f>
        <v>14425.3623773476</v>
      </c>
      <c r="AP54" s="12">
        <f>AP28*Assumptions!$C$56</f>
        <v>14763.4102662586</v>
      </c>
    </row>
    <row r="55">
      <c r="A55" s="11" t="inlineStr">
        <is>
          <t>Refunds and chargebacks</t>
        </is>
      </c>
      <c r="B55" s="14" t="inlineStr">
        <is>
          <t>AED</t>
        </is>
      </c>
      <c r="C55" s="56">
        <f>SUM(G55:R55)</f>
        <v>165539.424093271</v>
      </c>
      <c r="D55" s="56">
        <f>SUM(S55:AD55)</f>
        <v>348415.569243494</v>
      </c>
      <c r="E55" s="56">
        <f>SUM(AE55:AP55)</f>
        <v>513464.351969445</v>
      </c>
      <c r="G55" s="12">
        <f>(G43+G44)*Assumptions!$C$57</f>
        <v>6160.06374942857</v>
      </c>
      <c r="H55" s="12">
        <f>(H43+H44)*Assumptions!$C$57</f>
        <v>7002.51724892571</v>
      </c>
      <c r="I55" s="12">
        <f>(I43+I44)*Assumptions!$C$57</f>
        <v>7779.37488489463</v>
      </c>
      <c r="J55" s="12">
        <f>(J43+J44)*Assumptions!$C$57</f>
        <v>8496.37824757402</v>
      </c>
      <c r="K55" s="12">
        <f>(K43+K44)*Assumptions!$C$57</f>
        <v>15158.707731177</v>
      </c>
      <c r="L55" s="12">
        <f>(L43+L44)*Assumptions!$C$57</f>
        <v>15771.0422097261</v>
      </c>
      <c r="M55" s="12">
        <f>(M43+M44)*Assumptions!$C$57</f>
        <v>16337.612011849</v>
      </c>
      <c r="N55" s="12">
        <f>(N43+N44)*Assumptions!$C$57</f>
        <v>16862.2459710569</v>
      </c>
      <c r="O55" s="12">
        <f>(O43+O44)*Assumptions!$C$57</f>
        <v>17348.4132364992</v>
      </c>
      <c r="P55" s="12">
        <f>(P43+P44)*Assumptions!$C$57</f>
        <v>17799.2604485474</v>
      </c>
      <c r="Q55" s="12">
        <f>(Q43+Q44)*Assumptions!$C$57</f>
        <v>18217.6448125013</v>
      </c>
      <c r="R55" s="12">
        <f>(R43+R44)*Assumptions!$C$57</f>
        <v>18606.1635410911</v>
      </c>
      <c r="S55" s="12">
        <f>(S43+S44)*Assumptions!$C$57</f>
        <v>23099.2200189355</v>
      </c>
      <c r="T55" s="12">
        <f>(T43+T44)*Assumptions!$C$57</f>
        <v>23679.441425041</v>
      </c>
      <c r="U55" s="12">
        <f>(U43+U44)*Assumptions!$C$57</f>
        <v>24217.0737553831</v>
      </c>
      <c r="V55" s="12">
        <f>(V43+V44)*Assumptions!$C$57</f>
        <v>24715.6054494753</v>
      </c>
      <c r="W55" s="12">
        <f>(W43+W44)*Assumptions!$C$57</f>
        <v>30278.2036690642</v>
      </c>
      <c r="X55" s="12">
        <f>(X43+X44)*Assumptions!$C$57</f>
        <v>30707.7470113629</v>
      </c>
      <c r="Y55" s="12">
        <f>(Y43+Y44)*Assumptions!$C$57</f>
        <v>31106.8546471025</v>
      </c>
      <c r="Z55" s="12">
        <f>(Z43+Z44)*Assumptions!$C$57</f>
        <v>31477.9122913992</v>
      </c>
      <c r="AA55" s="12">
        <f>(AA43+AA44)*Assumptions!$C$57</f>
        <v>31823.0953677354</v>
      </c>
      <c r="AB55" s="12">
        <f>(AB43+AB44)*Assumptions!$C$57</f>
        <v>32144.3896833049</v>
      </c>
      <c r="AC55" s="12">
        <f>(AC43+AC44)*Assumptions!$C$57</f>
        <v>32443.6098968963</v>
      </c>
      <c r="AD55" s="12">
        <f>(AD43+AD44)*Assumptions!$C$57</f>
        <v>32722.4160277934</v>
      </c>
      <c r="AE55" s="12">
        <f>(AE43+AE44)*Assumptions!$C$57</f>
        <v>37679.6603807719</v>
      </c>
      <c r="AF55" s="12">
        <f>(AF43+AF44)*Assumptions!$C$57</f>
        <v>38186.371285932</v>
      </c>
      <c r="AG55" s="12">
        <f>(AG43+AG44)*Assumptions!$C$57</f>
        <v>38656.2813766499</v>
      </c>
      <c r="AH55" s="12">
        <f>(AH43+AH44)*Assumptions!$C$57</f>
        <v>39092.3664810083</v>
      </c>
      <c r="AI55" s="12">
        <f>(AI43+AI44)*Assumptions!$C$57</f>
        <v>43832.3317438987</v>
      </c>
      <c r="AJ55" s="12">
        <f>(AJ43+AJ44)*Assumptions!$C$57</f>
        <v>44208.6389240338</v>
      </c>
      <c r="AK55" s="12">
        <f>(AK43+AK44)*Assumptions!$C$57</f>
        <v>44558.530726417</v>
      </c>
      <c r="AL55" s="12">
        <f>(AL43+AL44)*Assumptions!$C$57</f>
        <v>44884.0525073464</v>
      </c>
      <c r="AM55" s="12">
        <f>(AM43+AM44)*Assumptions!$C$57</f>
        <v>45187.0716497067</v>
      </c>
      <c r="AN55" s="12">
        <f>(AN43+AN44)*Assumptions!$C$57</f>
        <v>45469.2948716176</v>
      </c>
      <c r="AO55" s="12">
        <f>(AO43+AO44)*Assumptions!$C$57</f>
        <v>45732.2837009349</v>
      </c>
      <c r="AP55" s="12">
        <f>(AP43+AP44)*Assumptions!$C$57</f>
        <v>45977.4683211279</v>
      </c>
    </row>
    <row r="56">
      <c r="A56" s="35" t="inlineStr">
        <is>
          <t>Fixed costs (AED)</t>
        </is>
      </c>
      <c r="B56" s="14" t="inlineStr">
        <is>
          <t>AED</t>
        </is>
      </c>
      <c r="C56" s="56">
        <f>SUM(G56:R56)</f>
        <v>2360.63580981408</v>
      </c>
      <c r="D56" s="56">
        <f>SUM(S56:AD56)</f>
        <v>7198.36673355483</v>
      </c>
      <c r="E56" s="56">
        <f>SUM(AE56:AP56)</f>
        <v>11511.6571045519</v>
      </c>
      <c r="G56" s="12">
        <f>G46*Assumptions!$C$59</f>
        <v>27</v>
      </c>
      <c r="H56" s="12">
        <f>H46*Assumptions!$C$59</f>
        <v>52.785</v>
      </c>
      <c r="I56" s="12">
        <f>I46*Assumptions!$C$59</f>
        <v>77.45706</v>
      </c>
      <c r="J56" s="12">
        <f>J46*Assumptions!$C$59</f>
        <v>101.1086172</v>
      </c>
      <c r="K56" s="12">
        <f>K46*Assumptions!$C$59</f>
        <v>138.823483272</v>
      </c>
      <c r="L56" s="12">
        <f>L46*Assumptions!$C$59</f>
        <v>175.6777314072</v>
      </c>
      <c r="M56" s="12">
        <f>M46*Assumptions!$C$59</f>
        <v>211.740485798506</v>
      </c>
      <c r="N56" s="12">
        <f>N46*Assumptions!$C$59</f>
        <v>247.074624733244</v>
      </c>
      <c r="O56" s="12">
        <f>O46*Assumptions!$C$59</f>
        <v>281.737407161981</v>
      </c>
      <c r="P56" s="12">
        <f>P46*Assumptions!$C$59</f>
        <v>315.781031455465</v>
      </c>
      <c r="Q56" s="12">
        <f>Q46*Assumptions!$C$59</f>
        <v>349.253134044557</v>
      </c>
      <c r="R56" s="12">
        <f>R46*Assumptions!$C$59</f>
        <v>382.197234741132</v>
      </c>
      <c r="S56" s="12">
        <f>S46*Assumptions!$C$59</f>
        <v>419.333134747203</v>
      </c>
      <c r="T56" s="12">
        <f>T46*Assumptions!$C$59</f>
        <v>455.612272662045</v>
      </c>
      <c r="U56" s="12">
        <f>U46*Assumptions!$C$59</f>
        <v>491.102063182036</v>
      </c>
      <c r="V56" s="12">
        <f>V46*Assumptions!$C$59</f>
        <v>525.863955045261</v>
      </c>
      <c r="W56" s="12">
        <f>W46*Assumptions!$C$59</f>
        <v>557.704019518195</v>
      </c>
      <c r="X56" s="12">
        <f>X46*Assumptions!$C$59</f>
        <v>588.923475909676</v>
      </c>
      <c r="Y56" s="12">
        <f>Y46*Assumptions!$C$59</f>
        <v>619.569161210159</v>
      </c>
      <c r="Z56" s="12">
        <f>Z46*Assumptions!$C$59</f>
        <v>649.683950130005</v>
      </c>
      <c r="AA56" s="12">
        <f>AA46*Assumptions!$C$59</f>
        <v>679.307131083566</v>
      </c>
      <c r="AB56" s="12">
        <f>AB46*Assumptions!$C$59</f>
        <v>708.474743024549</v>
      </c>
      <c r="AC56" s="12">
        <f>AC46*Assumptions!$C$59</f>
        <v>737.219877472354</v>
      </c>
      <c r="AD56" s="12">
        <f>AD46*Assumptions!$C$59</f>
        <v>765.572949569778</v>
      </c>
      <c r="AE56" s="12">
        <f>AE46*Assumptions!$C$59</f>
        <v>798.529941571864</v>
      </c>
      <c r="AF56" s="12">
        <f>AF46*Assumptions!$C$59</f>
        <v>830.743621776672</v>
      </c>
      <c r="AG56" s="12">
        <f>AG46*Assumptions!$C$59</f>
        <v>862.271761565298</v>
      </c>
      <c r="AH56" s="12">
        <f>AH46*Assumptions!$C$59</f>
        <v>893.167085315178</v>
      </c>
      <c r="AI56" s="12">
        <f>AI46*Assumptions!$C$59</f>
        <v>921.56526290681</v>
      </c>
      <c r="AJ56" s="12">
        <f>AJ46*Assumptions!$C$59</f>
        <v>949.42284991768</v>
      </c>
      <c r="AK56" s="12">
        <f>AK46*Assumptions!$C$59</f>
        <v>976.780181373663</v>
      </c>
      <c r="AL56" s="12">
        <f>AL46*Assumptions!$C$59</f>
        <v>1003.67422424816</v>
      </c>
      <c r="AM56" s="12">
        <f>AM46*Assumptions!$C$59</f>
        <v>1030.13889329936</v>
      </c>
      <c r="AN56" s="12">
        <f>AN46*Assumptions!$C$59</f>
        <v>1056.20533430676</v>
      </c>
      <c r="AO56" s="12">
        <f>AO46*Assumptions!$C$59</f>
        <v>1081.90217830107</v>
      </c>
      <c r="AP56" s="12">
        <f>AP46*Assumptions!$C$59</f>
        <v>1107.25576996939</v>
      </c>
    </row>
    <row r="57">
      <c r="A57" s="11" t="inlineStr">
        <is>
          <t>Paid to law firms</t>
        </is>
      </c>
      <c r="B57" s="14" t="inlineStr">
        <is>
          <t>AED</t>
        </is>
      </c>
      <c r="C57" s="56">
        <f>SUM(G57:R57)</f>
        <v>0</v>
      </c>
      <c r="D57" s="56">
        <f>SUM(S57:AD57)</f>
        <v>0</v>
      </c>
      <c r="E57" s="56">
        <f>SUM(AE57:AP57)</f>
        <v>0</v>
      </c>
      <c r="G57" s="12">
        <f>G46*Assumptions!$C$60</f>
        <v>0</v>
      </c>
      <c r="H57" s="12">
        <f>H46*Assumptions!$C$60</f>
        <v>0</v>
      </c>
      <c r="I57" s="12">
        <f>I46*Assumptions!$C$60</f>
        <v>0</v>
      </c>
      <c r="J57" s="12">
        <f>J46*Assumptions!$C$60</f>
        <v>0</v>
      </c>
      <c r="K57" s="12">
        <f>K46*Assumptions!$C$60</f>
        <v>0</v>
      </c>
      <c r="L57" s="12">
        <f>L46*Assumptions!$C$60</f>
        <v>0</v>
      </c>
      <c r="M57" s="12">
        <f>M46*Assumptions!$C$60</f>
        <v>0</v>
      </c>
      <c r="N57" s="12">
        <f>N46*Assumptions!$C$60</f>
        <v>0</v>
      </c>
      <c r="O57" s="12">
        <f>O46*Assumptions!$C$60</f>
        <v>0</v>
      </c>
      <c r="P57" s="12">
        <f>P46*Assumptions!$C$60</f>
        <v>0</v>
      </c>
      <c r="Q57" s="12">
        <f>Q46*Assumptions!$C$60</f>
        <v>0</v>
      </c>
      <c r="R57" s="12">
        <f>R46*Assumptions!$C$60</f>
        <v>0</v>
      </c>
      <c r="S57" s="12">
        <f>S46*Assumptions!$C$60</f>
        <v>0</v>
      </c>
      <c r="T57" s="12">
        <f>T46*Assumptions!$C$60</f>
        <v>0</v>
      </c>
      <c r="U57" s="12">
        <f>U46*Assumptions!$C$60</f>
        <v>0</v>
      </c>
      <c r="V57" s="12">
        <f>V46*Assumptions!$C$60</f>
        <v>0</v>
      </c>
      <c r="W57" s="12">
        <f>W46*Assumptions!$C$60</f>
        <v>0</v>
      </c>
      <c r="X57" s="12">
        <f>X46*Assumptions!$C$60</f>
        <v>0</v>
      </c>
      <c r="Y57" s="12">
        <f>Y46*Assumptions!$C$60</f>
        <v>0</v>
      </c>
      <c r="Z57" s="12">
        <f>Z46*Assumptions!$C$60</f>
        <v>0</v>
      </c>
      <c r="AA57" s="12">
        <f>AA46*Assumptions!$C$60</f>
        <v>0</v>
      </c>
      <c r="AB57" s="12">
        <f>AB46*Assumptions!$C$60</f>
        <v>0</v>
      </c>
      <c r="AC57" s="12">
        <f>AC46*Assumptions!$C$60</f>
        <v>0</v>
      </c>
      <c r="AD57" s="12">
        <f>AD46*Assumptions!$C$60</f>
        <v>0</v>
      </c>
      <c r="AE57" s="12">
        <f>AE46*Assumptions!$C$60</f>
        <v>0</v>
      </c>
      <c r="AF57" s="12">
        <f>AF46*Assumptions!$C$60</f>
        <v>0</v>
      </c>
      <c r="AG57" s="12">
        <f>AG46*Assumptions!$C$60</f>
        <v>0</v>
      </c>
      <c r="AH57" s="12">
        <f>AH46*Assumptions!$C$60</f>
        <v>0</v>
      </c>
      <c r="AI57" s="12">
        <f>AI46*Assumptions!$C$60</f>
        <v>0</v>
      </c>
      <c r="AJ57" s="12">
        <f>AJ46*Assumptions!$C$60</f>
        <v>0</v>
      </c>
      <c r="AK57" s="12">
        <f>AK46*Assumptions!$C$60</f>
        <v>0</v>
      </c>
      <c r="AL57" s="12">
        <f>AL46*Assumptions!$C$60</f>
        <v>0</v>
      </c>
      <c r="AM57" s="12">
        <f>AM46*Assumptions!$C$60</f>
        <v>0</v>
      </c>
      <c r="AN57" s="12">
        <f>AN46*Assumptions!$C$60</f>
        <v>0</v>
      </c>
      <c r="AO57" s="12">
        <f>AO46*Assumptions!$C$60</f>
        <v>0</v>
      </c>
      <c r="AP57" s="12">
        <f>AP46*Assumptions!$C$60</f>
        <v>0</v>
      </c>
    </row>
    <row r="58">
      <c r="A58" s="38" t="inlineStr">
        <is>
          <t>Direct costs</t>
        </is>
      </c>
      <c r="B58" s="58" t="inlineStr">
        <is>
          <t>AED</t>
        </is>
      </c>
      <c r="C58" s="59">
        <f>SUM(G58:R58)</f>
        <v>412200.636426503</v>
      </c>
      <c r="D58" s="59">
        <f>SUM(S58:AD58)</f>
        <v>902726.828433306</v>
      </c>
      <c r="E58" s="59">
        <f>SUM(AE58:AP58)</f>
        <v>1330931.0546501</v>
      </c>
      <c r="F58" s="40" t="n"/>
      <c r="G58" s="51">
        <f>SUM(G52:G57)</f>
        <v>14827.0637494286</v>
      </c>
      <c r="H58" s="51">
        <f>SUM(H52:H57)</f>
        <v>17070.5022489257</v>
      </c>
      <c r="I58" s="51">
        <f>SUM(I52:I57)</f>
        <v>19187.8751448946</v>
      </c>
      <c r="J58" s="51">
        <f>SUM(J52:J57)</f>
        <v>21189.946448774</v>
      </c>
      <c r="K58" s="51">
        <f>SUM(K52:K57)</f>
        <v>33901.450322289</v>
      </c>
      <c r="L58" s="51">
        <f>SUM(L52:L57)</f>
        <v>36516.1989495173</v>
      </c>
      <c r="M58" s="51">
        <f>SUM(M52:M57)</f>
        <v>39042.1784069011</v>
      </c>
      <c r="N58" s="51">
        <f>SUM(N52:N57)</f>
        <v>41486.6339148965</v>
      </c>
      <c r="O58" s="51">
        <f>SUM(O52:O57)</f>
        <v>43856.1456923002</v>
      </c>
      <c r="P58" s="51">
        <f>SUM(P52:P57)</f>
        <v>46156.696490961</v>
      </c>
      <c r="Q58" s="51">
        <f>SUM(Q52:Q57)</f>
        <v>48393.7317622556</v>
      </c>
      <c r="R58" s="51">
        <f>SUM(R52:R57)</f>
        <v>50572.2132953593</v>
      </c>
      <c r="S58" s="51">
        <f>SUM(S52:S57)</f>
        <v>59482.9870068669</v>
      </c>
      <c r="T58" s="51">
        <f>SUM(T52:T57)</f>
        <v>62034.3749063454</v>
      </c>
      <c r="U58" s="51">
        <f>SUM(U52:U57)</f>
        <v>64500.2858549404</v>
      </c>
      <c r="V58" s="51">
        <f>SUM(V52:V57)</f>
        <v>66887.5470069345</v>
      </c>
      <c r="W58" s="51">
        <f>SUM(W52:W57)</f>
        <v>74180.1220628862</v>
      </c>
      <c r="X58" s="51">
        <f>SUM(X52:X57)</f>
        <v>76305.9225357886</v>
      </c>
      <c r="Y58" s="51">
        <f>SUM(Y52:Y57)</f>
        <v>78370.1124061878</v>
      </c>
      <c r="Z58" s="51">
        <f>SUM(Z52:Z57)</f>
        <v>80377.4069151295</v>
      </c>
      <c r="AA58" s="51">
        <f>SUM(AA52:AA57)</f>
        <v>82332.1161566091</v>
      </c>
      <c r="AB58" s="51">
        <f>SUM(AB52:AB57)</f>
        <v>84238.1840543054</v>
      </c>
      <c r="AC58" s="51">
        <f>SUM(AC52:AC57)</f>
        <v>86099.2232395609</v>
      </c>
      <c r="AD58" s="51">
        <f>SUM(AD52:AD57)</f>
        <v>87918.5462877513</v>
      </c>
      <c r="AE58" s="51">
        <f>SUM(AE52:AE57)</f>
        <v>97066.4538728432</v>
      </c>
      <c r="AF58" s="51">
        <f>SUM(AF52:AF57)</f>
        <v>99323.4414024645</v>
      </c>
      <c r="AG58" s="51">
        <f>SUM(AG52:AG57)</f>
        <v>101506.380421698</v>
      </c>
      <c r="AH58" s="51">
        <f>SUM(AH52:AH57)</f>
        <v>103621.1114498</v>
      </c>
      <c r="AI58" s="51">
        <f>SUM(AI52:AI57)</f>
        <v>109904.044361835</v>
      </c>
      <c r="AJ58" s="51">
        <f>SUM(AJ52:AJ57)</f>
        <v>111793.947102894</v>
      </c>
      <c r="AK58" s="51">
        <f>SUM(AK52:AK57)</f>
        <v>113630.253914386</v>
      </c>
      <c r="AL58" s="51">
        <f>SUM(AL52:AL57)</f>
        <v>115417.018691497</v>
      </c>
      <c r="AM58" s="51">
        <f>SUM(AM52:AM57)</f>
        <v>117157.951518972</v>
      </c>
      <c r="AN58" s="51">
        <f>SUM(AN52:AN57)</f>
        <v>118856.451368951</v>
      </c>
      <c r="AO58" s="51">
        <f>SUM(AO52:AO57)</f>
        <v>120515.635388626</v>
      </c>
      <c r="AP58" s="51">
        <f>SUM(AP52:AP57)</f>
        <v>122138.365156132</v>
      </c>
    </row>
    <row r="59">
      <c r="A59" s="4" t="inlineStr">
        <is>
          <t>Contribution</t>
        </is>
      </c>
      <c r="B59" s="14" t="inlineStr">
        <is>
          <t>AED</t>
        </is>
      </c>
      <c r="C59" s="56">
        <f>SUM(G59:R59)</f>
        <v>5420158.12210744</v>
      </c>
      <c r="D59" s="56">
        <f>SUM(S59:AD59)</f>
        <v>11790880.4897164</v>
      </c>
      <c r="E59" s="56">
        <f>SUM(AE59:AP59)</f>
        <v>17751295.9100142</v>
      </c>
      <c r="G59" s="57">
        <f>G49-G58</f>
        <v>191858.394564857</v>
      </c>
      <c r="H59" s="57">
        <f>H49-H58</f>
        <v>218985.989381931</v>
      </c>
      <c r="I59" s="57">
        <f>I49-I58</f>
        <v>243997.47401826</v>
      </c>
      <c r="J59" s="57">
        <f>J49-J58</f>
        <v>267078.092663693</v>
      </c>
      <c r="K59" s="57">
        <f>K49-K58</f>
        <v>478329.981547212</v>
      </c>
      <c r="L59" s="57">
        <f>L49-L58</f>
        <v>515536.867752432</v>
      </c>
      <c r="M59" s="57">
        <f>M49-M58</f>
        <v>537305.961524508</v>
      </c>
      <c r="N59" s="57">
        <f>N49-N58</f>
        <v>557649.425496986</v>
      </c>
      <c r="O59" s="57">
        <f>O49-O58</f>
        <v>576684.906598637</v>
      </c>
      <c r="P59" s="57">
        <f>P49-P58</f>
        <v>594519.139845606</v>
      </c>
      <c r="Q59" s="57">
        <f>Q49-Q58</f>
        <v>611249.065427805</v>
      </c>
      <c r="R59" s="57">
        <f>R49-R58</f>
        <v>626962.823285514</v>
      </c>
      <c r="S59" s="57">
        <f>S49-S58</f>
        <v>773390.983836398</v>
      </c>
      <c r="T59" s="57">
        <f>T49-T58</f>
        <v>795622.180160994</v>
      </c>
      <c r="U59" s="57">
        <f>U49-U58</f>
        <v>816400.815468468</v>
      </c>
      <c r="V59" s="57">
        <f>V49-V58</f>
        <v>835845.561232366</v>
      </c>
      <c r="W59" s="57">
        <f>W49-W58</f>
        <v>1018748.93650032</v>
      </c>
      <c r="X59" s="57">
        <f>X49-X58</f>
        <v>1035624.16589609</v>
      </c>
      <c r="Y59" s="57">
        <f>Y49-Y58</f>
        <v>1051460.41667875</v>
      </c>
      <c r="Z59" s="57">
        <f>Z49-Z58</f>
        <v>1066338.92865101</v>
      </c>
      <c r="AA59" s="57">
        <f>AA49-AA58</f>
        <v>1080333.7990971</v>
      </c>
      <c r="AB59" s="57">
        <f>AB49-AB58</f>
        <v>1093512.68350954</v>
      </c>
      <c r="AC59" s="57">
        <f>AC49-AC58</f>
        <v>1105937.42161117</v>
      </c>
      <c r="AD59" s="57">
        <f>AD49-AD58</f>
        <v>1117664.59707416</v>
      </c>
      <c r="AE59" s="57">
        <f>AE49-AE58</f>
        <v>1298701.716722</v>
      </c>
      <c r="AF59" s="57">
        <f>AF49-AF58</f>
        <v>1318167.14472844</v>
      </c>
      <c r="AG59" s="57">
        <f>AG49-AG58</f>
        <v>1336377.0963681</v>
      </c>
      <c r="AH59" s="57">
        <f>AH49-AH58</f>
        <v>1353432.83404776</v>
      </c>
      <c r="AI59" s="57">
        <f>AI49-AI58</f>
        <v>1509408.46987081</v>
      </c>
      <c r="AJ59" s="57">
        <f>AJ49-AJ58</f>
        <v>1524240.77785255</v>
      </c>
      <c r="AK59" s="57">
        <f>AK49-AK58</f>
        <v>1538171.1308389</v>
      </c>
      <c r="AL59" s="57">
        <f>AL49-AL58</f>
        <v>1551269.19852394</v>
      </c>
      <c r="AM59" s="57">
        <f>AM49-AM58</f>
        <v>1563598.60413282</v>
      </c>
      <c r="AN59" s="57">
        <f>AN49-AN58</f>
        <v>1575217.51116431</v>
      </c>
      <c r="AO59" s="57">
        <f>AO49-AO58</f>
        <v>1586179.14805437</v>
      </c>
      <c r="AP59" s="57">
        <f>AP49-AP58</f>
        <v>1596532.27771021</v>
      </c>
    </row>
    <row r="62">
      <c r="A62" s="11" t="inlineStr">
        <is>
          <t>Performance marketing</t>
        </is>
      </c>
      <c r="B62" s="14" t="inlineStr">
        <is>
          <t>AED</t>
        </is>
      </c>
      <c r="C62" s="56">
        <f>SUM(G62:R62)</f>
        <v>1800000</v>
      </c>
      <c r="D62" s="56">
        <f>SUM(S62:AD62)</f>
        <v>2400000</v>
      </c>
      <c r="E62" s="56">
        <f>SUM(AE62:AP62)</f>
        <v>3000000</v>
      </c>
      <c r="G62" s="12">
        <f>G10</f>
        <v>150000</v>
      </c>
      <c r="H62" s="12">
        <f>H10</f>
        <v>150000</v>
      </c>
      <c r="I62" s="12">
        <f>I10</f>
        <v>150000</v>
      </c>
      <c r="J62" s="12">
        <f>J10</f>
        <v>150000</v>
      </c>
      <c r="K62" s="12">
        <f>K10</f>
        <v>150000</v>
      </c>
      <c r="L62" s="12">
        <f>L10</f>
        <v>150000</v>
      </c>
      <c r="M62" s="12">
        <f>M10</f>
        <v>150000</v>
      </c>
      <c r="N62" s="12">
        <f>N10</f>
        <v>150000</v>
      </c>
      <c r="O62" s="12">
        <f>O10</f>
        <v>150000</v>
      </c>
      <c r="P62" s="12">
        <f>P10</f>
        <v>150000</v>
      </c>
      <c r="Q62" s="12">
        <f>Q10</f>
        <v>150000</v>
      </c>
      <c r="R62" s="12">
        <f>R10</f>
        <v>150000</v>
      </c>
      <c r="S62" s="12">
        <f>S10</f>
        <v>200000</v>
      </c>
      <c r="T62" s="12">
        <f>T10</f>
        <v>200000</v>
      </c>
      <c r="U62" s="12">
        <f>U10</f>
        <v>200000</v>
      </c>
      <c r="V62" s="12">
        <f>V10</f>
        <v>200000</v>
      </c>
      <c r="W62" s="12">
        <f>W10</f>
        <v>200000</v>
      </c>
      <c r="X62" s="12">
        <f>X10</f>
        <v>200000</v>
      </c>
      <c r="Y62" s="12">
        <f>Y10</f>
        <v>200000</v>
      </c>
      <c r="Z62" s="12">
        <f>Z10</f>
        <v>200000</v>
      </c>
      <c r="AA62" s="12">
        <f>AA10</f>
        <v>200000</v>
      </c>
      <c r="AB62" s="12">
        <f>AB10</f>
        <v>200000</v>
      </c>
      <c r="AC62" s="12">
        <f>AC10</f>
        <v>200000</v>
      </c>
      <c r="AD62" s="12">
        <f>AD10</f>
        <v>200000</v>
      </c>
      <c r="AE62" s="12">
        <f>AE10</f>
        <v>250000</v>
      </c>
      <c r="AF62" s="12">
        <f>AF10</f>
        <v>250000</v>
      </c>
      <c r="AG62" s="12">
        <f>AG10</f>
        <v>250000</v>
      </c>
      <c r="AH62" s="12">
        <f>AH10</f>
        <v>250000</v>
      </c>
      <c r="AI62" s="12">
        <f>AI10</f>
        <v>250000</v>
      </c>
      <c r="AJ62" s="12">
        <f>AJ10</f>
        <v>250000</v>
      </c>
      <c r="AK62" s="12">
        <f>AK10</f>
        <v>250000</v>
      </c>
      <c r="AL62" s="12">
        <f>AL10</f>
        <v>250000</v>
      </c>
      <c r="AM62" s="12">
        <f>AM10</f>
        <v>250000</v>
      </c>
      <c r="AN62" s="12">
        <f>AN10</f>
        <v>250000</v>
      </c>
      <c r="AO62" s="12">
        <f>AO10</f>
        <v>250000</v>
      </c>
      <c r="AP62" s="12">
        <f>AP10</f>
        <v>250000</v>
      </c>
    </row>
    <row r="63">
      <c r="A63" s="11" t="inlineStr">
        <is>
          <t>Helios AI agency</t>
        </is>
      </c>
      <c r="B63" s="14" t="inlineStr">
        <is>
          <t>AED</t>
        </is>
      </c>
      <c r="C63" s="56">
        <f>SUM(G63:R63)</f>
        <v>480000</v>
      </c>
      <c r="D63" s="56">
        <f>SUM(S63:AD63)</f>
        <v>480000</v>
      </c>
      <c r="E63" s="56">
        <f>SUM(AE63:AP63)</f>
        <v>480000</v>
      </c>
      <c r="G63" s="12">
        <f>Assumptions!$C$74</f>
        <v>40000</v>
      </c>
      <c r="H63" s="12">
        <f>Assumptions!$C$74</f>
        <v>40000</v>
      </c>
      <c r="I63" s="12">
        <f>Assumptions!$C$74</f>
        <v>40000</v>
      </c>
      <c r="J63" s="12">
        <f>Assumptions!$C$74</f>
        <v>40000</v>
      </c>
      <c r="K63" s="12">
        <f>Assumptions!$C$74</f>
        <v>40000</v>
      </c>
      <c r="L63" s="12">
        <f>Assumptions!$C$74</f>
        <v>40000</v>
      </c>
      <c r="M63" s="12">
        <f>Assumptions!$C$74</f>
        <v>40000</v>
      </c>
      <c r="N63" s="12">
        <f>Assumptions!$C$74</f>
        <v>40000</v>
      </c>
      <c r="O63" s="12">
        <f>Assumptions!$C$74</f>
        <v>40000</v>
      </c>
      <c r="P63" s="12">
        <f>Assumptions!$C$74</f>
        <v>40000</v>
      </c>
      <c r="Q63" s="12">
        <f>Assumptions!$C$74</f>
        <v>40000</v>
      </c>
      <c r="R63" s="12">
        <f>Assumptions!$C$74</f>
        <v>40000</v>
      </c>
      <c r="S63" s="12">
        <f>Assumptions!$C$74</f>
        <v>40000</v>
      </c>
      <c r="T63" s="12">
        <f>Assumptions!$C$74</f>
        <v>40000</v>
      </c>
      <c r="U63" s="12">
        <f>Assumptions!$C$74</f>
        <v>40000</v>
      </c>
      <c r="V63" s="12">
        <f>Assumptions!$C$74</f>
        <v>40000</v>
      </c>
      <c r="W63" s="12">
        <f>Assumptions!$C$74</f>
        <v>40000</v>
      </c>
      <c r="X63" s="12">
        <f>Assumptions!$C$74</f>
        <v>40000</v>
      </c>
      <c r="Y63" s="12">
        <f>Assumptions!$C$74</f>
        <v>40000</v>
      </c>
      <c r="Z63" s="12">
        <f>Assumptions!$C$74</f>
        <v>40000</v>
      </c>
      <c r="AA63" s="12">
        <f>Assumptions!$C$74</f>
        <v>40000</v>
      </c>
      <c r="AB63" s="12">
        <f>Assumptions!$C$74</f>
        <v>40000</v>
      </c>
      <c r="AC63" s="12">
        <f>Assumptions!$C$74</f>
        <v>40000</v>
      </c>
      <c r="AD63" s="12">
        <f>Assumptions!$C$74</f>
        <v>40000</v>
      </c>
      <c r="AE63" s="12">
        <f>Assumptions!$C$74</f>
        <v>40000</v>
      </c>
      <c r="AF63" s="12">
        <f>Assumptions!$C$74</f>
        <v>40000</v>
      </c>
      <c r="AG63" s="12">
        <f>Assumptions!$C$74</f>
        <v>40000</v>
      </c>
      <c r="AH63" s="12">
        <f>Assumptions!$C$74</f>
        <v>40000</v>
      </c>
      <c r="AI63" s="12">
        <f>Assumptions!$C$74</f>
        <v>40000</v>
      </c>
      <c r="AJ63" s="12">
        <f>Assumptions!$C$74</f>
        <v>40000</v>
      </c>
      <c r="AK63" s="12">
        <f>Assumptions!$C$74</f>
        <v>40000</v>
      </c>
      <c r="AL63" s="12">
        <f>Assumptions!$C$74</f>
        <v>40000</v>
      </c>
      <c r="AM63" s="12">
        <f>Assumptions!$C$74</f>
        <v>40000</v>
      </c>
      <c r="AN63" s="12">
        <f>Assumptions!$C$74</f>
        <v>40000</v>
      </c>
      <c r="AO63" s="12">
        <f>Assumptions!$C$74</f>
        <v>40000</v>
      </c>
      <c r="AP63" s="12">
        <f>Assumptions!$C$74</f>
        <v>40000</v>
      </c>
    </row>
    <row r="64">
      <c r="A64" s="11" t="inlineStr">
        <is>
          <t>Public relations</t>
        </is>
      </c>
      <c r="B64" s="14" t="inlineStr">
        <is>
          <t>AED</t>
        </is>
      </c>
      <c r="C64" s="56">
        <f>SUM(G64:R64)</f>
        <v>360000</v>
      </c>
      <c r="D64" s="56">
        <f>SUM(S64:AD64)</f>
        <v>240000</v>
      </c>
      <c r="E64" s="56">
        <f>SUM(AE64:AP64)</f>
        <v>240000</v>
      </c>
      <c r="G64" s="12">
        <f>IF(G6&lt;=Assumptions!$C$76,Assumptions!$C$75,Assumptions!$C$77)</f>
        <v>40000</v>
      </c>
      <c r="H64" s="12">
        <f>IF(H6&lt;=Assumptions!$C$76,Assumptions!$C$75,Assumptions!$C$77)</f>
        <v>40000</v>
      </c>
      <c r="I64" s="12">
        <f>IF(I6&lt;=Assumptions!$C$76,Assumptions!$C$75,Assumptions!$C$77)</f>
        <v>40000</v>
      </c>
      <c r="J64" s="12">
        <f>IF(J6&lt;=Assumptions!$C$76,Assumptions!$C$75,Assumptions!$C$77)</f>
        <v>40000</v>
      </c>
      <c r="K64" s="12">
        <f>IF(K6&lt;=Assumptions!$C$76,Assumptions!$C$75,Assumptions!$C$77)</f>
        <v>40000</v>
      </c>
      <c r="L64" s="12">
        <f>IF(L6&lt;=Assumptions!$C$76,Assumptions!$C$75,Assumptions!$C$77)</f>
        <v>40000</v>
      </c>
      <c r="M64" s="12">
        <f>IF(M6&lt;=Assumptions!$C$76,Assumptions!$C$75,Assumptions!$C$77)</f>
        <v>20000</v>
      </c>
      <c r="N64" s="12">
        <f>IF(N6&lt;=Assumptions!$C$76,Assumptions!$C$75,Assumptions!$C$77)</f>
        <v>20000</v>
      </c>
      <c r="O64" s="12">
        <f>IF(O6&lt;=Assumptions!$C$76,Assumptions!$C$75,Assumptions!$C$77)</f>
        <v>20000</v>
      </c>
      <c r="P64" s="12">
        <f>IF(P6&lt;=Assumptions!$C$76,Assumptions!$C$75,Assumptions!$C$77)</f>
        <v>20000</v>
      </c>
      <c r="Q64" s="12">
        <f>IF(Q6&lt;=Assumptions!$C$76,Assumptions!$C$75,Assumptions!$C$77)</f>
        <v>20000</v>
      </c>
      <c r="R64" s="12">
        <f>IF(R6&lt;=Assumptions!$C$76,Assumptions!$C$75,Assumptions!$C$77)</f>
        <v>20000</v>
      </c>
      <c r="S64" s="12">
        <f>IF(S6&lt;=Assumptions!$C$76,Assumptions!$C$75,Assumptions!$C$77)</f>
        <v>20000</v>
      </c>
      <c r="T64" s="12">
        <f>IF(T6&lt;=Assumptions!$C$76,Assumptions!$C$75,Assumptions!$C$77)</f>
        <v>20000</v>
      </c>
      <c r="U64" s="12">
        <f>IF(U6&lt;=Assumptions!$C$76,Assumptions!$C$75,Assumptions!$C$77)</f>
        <v>20000</v>
      </c>
      <c r="V64" s="12">
        <f>IF(V6&lt;=Assumptions!$C$76,Assumptions!$C$75,Assumptions!$C$77)</f>
        <v>20000</v>
      </c>
      <c r="W64" s="12">
        <f>IF(W6&lt;=Assumptions!$C$76,Assumptions!$C$75,Assumptions!$C$77)</f>
        <v>20000</v>
      </c>
      <c r="X64" s="12">
        <f>IF(X6&lt;=Assumptions!$C$76,Assumptions!$C$75,Assumptions!$C$77)</f>
        <v>20000</v>
      </c>
      <c r="Y64" s="12">
        <f>IF(Y6&lt;=Assumptions!$C$76,Assumptions!$C$75,Assumptions!$C$77)</f>
        <v>20000</v>
      </c>
      <c r="Z64" s="12">
        <f>IF(Z6&lt;=Assumptions!$C$76,Assumptions!$C$75,Assumptions!$C$77)</f>
        <v>20000</v>
      </c>
      <c r="AA64" s="12">
        <f>IF(AA6&lt;=Assumptions!$C$76,Assumptions!$C$75,Assumptions!$C$77)</f>
        <v>20000</v>
      </c>
      <c r="AB64" s="12">
        <f>IF(AB6&lt;=Assumptions!$C$76,Assumptions!$C$75,Assumptions!$C$77)</f>
        <v>20000</v>
      </c>
      <c r="AC64" s="12">
        <f>IF(AC6&lt;=Assumptions!$C$76,Assumptions!$C$75,Assumptions!$C$77)</f>
        <v>20000</v>
      </c>
      <c r="AD64" s="12">
        <f>IF(AD6&lt;=Assumptions!$C$76,Assumptions!$C$75,Assumptions!$C$77)</f>
        <v>20000</v>
      </c>
      <c r="AE64" s="12">
        <f>IF(AE6&lt;=Assumptions!$C$76,Assumptions!$C$75,Assumptions!$C$77)</f>
        <v>20000</v>
      </c>
      <c r="AF64" s="12">
        <f>IF(AF6&lt;=Assumptions!$C$76,Assumptions!$C$75,Assumptions!$C$77)</f>
        <v>20000</v>
      </c>
      <c r="AG64" s="12">
        <f>IF(AG6&lt;=Assumptions!$C$76,Assumptions!$C$75,Assumptions!$C$77)</f>
        <v>20000</v>
      </c>
      <c r="AH64" s="12">
        <f>IF(AH6&lt;=Assumptions!$C$76,Assumptions!$C$75,Assumptions!$C$77)</f>
        <v>20000</v>
      </c>
      <c r="AI64" s="12">
        <f>IF(AI6&lt;=Assumptions!$C$76,Assumptions!$C$75,Assumptions!$C$77)</f>
        <v>20000</v>
      </c>
      <c r="AJ64" s="12">
        <f>IF(AJ6&lt;=Assumptions!$C$76,Assumptions!$C$75,Assumptions!$C$77)</f>
        <v>20000</v>
      </c>
      <c r="AK64" s="12">
        <f>IF(AK6&lt;=Assumptions!$C$76,Assumptions!$C$75,Assumptions!$C$77)</f>
        <v>20000</v>
      </c>
      <c r="AL64" s="12">
        <f>IF(AL6&lt;=Assumptions!$C$76,Assumptions!$C$75,Assumptions!$C$77)</f>
        <v>20000</v>
      </c>
      <c r="AM64" s="12">
        <f>IF(AM6&lt;=Assumptions!$C$76,Assumptions!$C$75,Assumptions!$C$77)</f>
        <v>20000</v>
      </c>
      <c r="AN64" s="12">
        <f>IF(AN6&lt;=Assumptions!$C$76,Assumptions!$C$75,Assumptions!$C$77)</f>
        <v>20000</v>
      </c>
      <c r="AO64" s="12">
        <f>IF(AO6&lt;=Assumptions!$C$76,Assumptions!$C$75,Assumptions!$C$77)</f>
        <v>20000</v>
      </c>
      <c r="AP64" s="12">
        <f>IF(AP6&lt;=Assumptions!$C$76,Assumptions!$C$75,Assumptions!$C$77)</f>
        <v>20000</v>
      </c>
    </row>
    <row r="65">
      <c r="A65" s="11" t="inlineStr">
        <is>
          <t>Creators and partnerships</t>
        </is>
      </c>
      <c r="B65" s="14" t="inlineStr">
        <is>
          <t>AED</t>
        </is>
      </c>
      <c r="C65" s="56">
        <f>SUM(G65:R65)</f>
        <v>240000</v>
      </c>
      <c r="D65" s="56">
        <f>SUM(S65:AD65)</f>
        <v>240000</v>
      </c>
      <c r="E65" s="56">
        <f>SUM(AE65:AP65)</f>
        <v>240000</v>
      </c>
      <c r="G65" s="12">
        <f>Assumptions!$C$78</f>
        <v>20000</v>
      </c>
      <c r="H65" s="12">
        <f>Assumptions!$C$78</f>
        <v>20000</v>
      </c>
      <c r="I65" s="12">
        <f>Assumptions!$C$78</f>
        <v>20000</v>
      </c>
      <c r="J65" s="12">
        <f>Assumptions!$C$78</f>
        <v>20000</v>
      </c>
      <c r="K65" s="12">
        <f>Assumptions!$C$78</f>
        <v>20000</v>
      </c>
      <c r="L65" s="12">
        <f>Assumptions!$C$78</f>
        <v>20000</v>
      </c>
      <c r="M65" s="12">
        <f>Assumptions!$C$78</f>
        <v>20000</v>
      </c>
      <c r="N65" s="12">
        <f>Assumptions!$C$78</f>
        <v>20000</v>
      </c>
      <c r="O65" s="12">
        <f>Assumptions!$C$78</f>
        <v>20000</v>
      </c>
      <c r="P65" s="12">
        <f>Assumptions!$C$78</f>
        <v>20000</v>
      </c>
      <c r="Q65" s="12">
        <f>Assumptions!$C$78</f>
        <v>20000</v>
      </c>
      <c r="R65" s="12">
        <f>Assumptions!$C$78</f>
        <v>20000</v>
      </c>
      <c r="S65" s="12">
        <f>Assumptions!$C$78</f>
        <v>20000</v>
      </c>
      <c r="T65" s="12">
        <f>Assumptions!$C$78</f>
        <v>20000</v>
      </c>
      <c r="U65" s="12">
        <f>Assumptions!$C$78</f>
        <v>20000</v>
      </c>
      <c r="V65" s="12">
        <f>Assumptions!$C$78</f>
        <v>20000</v>
      </c>
      <c r="W65" s="12">
        <f>Assumptions!$C$78</f>
        <v>20000</v>
      </c>
      <c r="X65" s="12">
        <f>Assumptions!$C$78</f>
        <v>20000</v>
      </c>
      <c r="Y65" s="12">
        <f>Assumptions!$C$78</f>
        <v>20000</v>
      </c>
      <c r="Z65" s="12">
        <f>Assumptions!$C$78</f>
        <v>20000</v>
      </c>
      <c r="AA65" s="12">
        <f>Assumptions!$C$78</f>
        <v>20000</v>
      </c>
      <c r="AB65" s="12">
        <f>Assumptions!$C$78</f>
        <v>20000</v>
      </c>
      <c r="AC65" s="12">
        <f>Assumptions!$C$78</f>
        <v>20000</v>
      </c>
      <c r="AD65" s="12">
        <f>Assumptions!$C$78</f>
        <v>20000</v>
      </c>
      <c r="AE65" s="12">
        <f>Assumptions!$C$78</f>
        <v>20000</v>
      </c>
      <c r="AF65" s="12">
        <f>Assumptions!$C$78</f>
        <v>20000</v>
      </c>
      <c r="AG65" s="12">
        <f>Assumptions!$C$78</f>
        <v>20000</v>
      </c>
      <c r="AH65" s="12">
        <f>Assumptions!$C$78</f>
        <v>20000</v>
      </c>
      <c r="AI65" s="12">
        <f>Assumptions!$C$78</f>
        <v>20000</v>
      </c>
      <c r="AJ65" s="12">
        <f>Assumptions!$C$78</f>
        <v>20000</v>
      </c>
      <c r="AK65" s="12">
        <f>Assumptions!$C$78</f>
        <v>20000</v>
      </c>
      <c r="AL65" s="12">
        <f>Assumptions!$C$78</f>
        <v>20000</v>
      </c>
      <c r="AM65" s="12">
        <f>Assumptions!$C$78</f>
        <v>20000</v>
      </c>
      <c r="AN65" s="12">
        <f>Assumptions!$C$78</f>
        <v>20000</v>
      </c>
      <c r="AO65" s="12">
        <f>Assumptions!$C$78</f>
        <v>20000</v>
      </c>
      <c r="AP65" s="12">
        <f>Assumptions!$C$78</f>
        <v>20000</v>
      </c>
    </row>
    <row r="66">
      <c r="A66" s="38" t="inlineStr">
        <is>
          <t>Marketing</t>
        </is>
      </c>
      <c r="B66" s="58" t="inlineStr">
        <is>
          <t>AED</t>
        </is>
      </c>
      <c r="C66" s="59">
        <f>SUM(G66:R66)</f>
        <v>2880000</v>
      </c>
      <c r="D66" s="59">
        <f>SUM(S66:AD66)</f>
        <v>3360000</v>
      </c>
      <c r="E66" s="59">
        <f>SUM(AE66:AP66)</f>
        <v>3960000</v>
      </c>
      <c r="F66" s="40" t="n"/>
      <c r="G66" s="51">
        <f>SUM(G62:G65)</f>
        <v>250000</v>
      </c>
      <c r="H66" s="51">
        <f>SUM(H62:H65)</f>
        <v>250000</v>
      </c>
      <c r="I66" s="51">
        <f>SUM(I62:I65)</f>
        <v>250000</v>
      </c>
      <c r="J66" s="51">
        <f>SUM(J62:J65)</f>
        <v>250000</v>
      </c>
      <c r="K66" s="51">
        <f>SUM(K62:K65)</f>
        <v>250000</v>
      </c>
      <c r="L66" s="51">
        <f>SUM(L62:L65)</f>
        <v>250000</v>
      </c>
      <c r="M66" s="51">
        <f>SUM(M62:M65)</f>
        <v>230000</v>
      </c>
      <c r="N66" s="51">
        <f>SUM(N62:N65)</f>
        <v>230000</v>
      </c>
      <c r="O66" s="51">
        <f>SUM(O62:O65)</f>
        <v>230000</v>
      </c>
      <c r="P66" s="51">
        <f>SUM(P62:P65)</f>
        <v>230000</v>
      </c>
      <c r="Q66" s="51">
        <f>SUM(Q62:Q65)</f>
        <v>230000</v>
      </c>
      <c r="R66" s="51">
        <f>SUM(R62:R65)</f>
        <v>230000</v>
      </c>
      <c r="S66" s="51">
        <f>SUM(S62:S65)</f>
        <v>280000</v>
      </c>
      <c r="T66" s="51">
        <f>SUM(T62:T65)</f>
        <v>280000</v>
      </c>
      <c r="U66" s="51">
        <f>SUM(U62:U65)</f>
        <v>280000</v>
      </c>
      <c r="V66" s="51">
        <f>SUM(V62:V65)</f>
        <v>280000</v>
      </c>
      <c r="W66" s="51">
        <f>SUM(W62:W65)</f>
        <v>280000</v>
      </c>
      <c r="X66" s="51">
        <f>SUM(X62:X65)</f>
        <v>280000</v>
      </c>
      <c r="Y66" s="51">
        <f>SUM(Y62:Y65)</f>
        <v>280000</v>
      </c>
      <c r="Z66" s="51">
        <f>SUM(Z62:Z65)</f>
        <v>280000</v>
      </c>
      <c r="AA66" s="51">
        <f>SUM(AA62:AA65)</f>
        <v>280000</v>
      </c>
      <c r="AB66" s="51">
        <f>SUM(AB62:AB65)</f>
        <v>280000</v>
      </c>
      <c r="AC66" s="51">
        <f>SUM(AC62:AC65)</f>
        <v>280000</v>
      </c>
      <c r="AD66" s="51">
        <f>SUM(AD62:AD65)</f>
        <v>280000</v>
      </c>
      <c r="AE66" s="51">
        <f>SUM(AE62:AE65)</f>
        <v>330000</v>
      </c>
      <c r="AF66" s="51">
        <f>SUM(AF62:AF65)</f>
        <v>330000</v>
      </c>
      <c r="AG66" s="51">
        <f>SUM(AG62:AG65)</f>
        <v>330000</v>
      </c>
      <c r="AH66" s="51">
        <f>SUM(AH62:AH65)</f>
        <v>330000</v>
      </c>
      <c r="AI66" s="51">
        <f>SUM(AI62:AI65)</f>
        <v>330000</v>
      </c>
      <c r="AJ66" s="51">
        <f>SUM(AJ62:AJ65)</f>
        <v>330000</v>
      </c>
      <c r="AK66" s="51">
        <f>SUM(AK62:AK65)</f>
        <v>330000</v>
      </c>
      <c r="AL66" s="51">
        <f>SUM(AL62:AL65)</f>
        <v>330000</v>
      </c>
      <c r="AM66" s="51">
        <f>SUM(AM62:AM65)</f>
        <v>330000</v>
      </c>
      <c r="AN66" s="51">
        <f>SUM(AN62:AN65)</f>
        <v>330000</v>
      </c>
      <c r="AO66" s="51">
        <f>SUM(AO62:AO65)</f>
        <v>330000</v>
      </c>
      <c r="AP66" s="51">
        <f>SUM(AP62:AP65)</f>
        <v>330000</v>
      </c>
    </row>
    <row r="67">
      <c r="A67" s="11" t="inlineStr">
        <is>
          <t>Desk seats staffed (0 = stage 1, on-call desk)</t>
        </is>
      </c>
      <c r="B67" s="14" t="inlineStr">
        <is>
          <t>seats</t>
        </is>
      </c>
      <c r="C67" s="56">
        <f>R67</f>
        <v>1</v>
      </c>
      <c r="D67" s="56">
        <f>AD67</f>
        <v>1</v>
      </c>
      <c r="E67" s="56">
        <f>AP67</f>
        <v>1</v>
      </c>
      <c r="G67" s="12">
        <f>IF(G28&lt;Assumptions!$C$69,0,1+INT((G28-Assumptions!$C$69)/Assumptions!$C$71))</f>
        <v>0</v>
      </c>
      <c r="H67" s="12">
        <f>IF(H28&lt;Assumptions!$C$69,0,1+INT((H28-Assumptions!$C$69)/Assumptions!$C$71))</f>
        <v>0</v>
      </c>
      <c r="I67" s="12">
        <f>IF(I28&lt;Assumptions!$C$69,0,1+INT((I28-Assumptions!$C$69)/Assumptions!$C$71))</f>
        <v>0</v>
      </c>
      <c r="J67" s="12">
        <f>IF(J28&lt;Assumptions!$C$69,0,1+INT((J28-Assumptions!$C$69)/Assumptions!$C$71))</f>
        <v>0</v>
      </c>
      <c r="K67" s="12">
        <f>IF(K28&lt;Assumptions!$C$69,0,1+INT((K28-Assumptions!$C$69)/Assumptions!$C$71))</f>
        <v>0</v>
      </c>
      <c r="L67" s="12">
        <f>IF(L28&lt;Assumptions!$C$69,0,1+INT((L28-Assumptions!$C$69)/Assumptions!$C$71))</f>
        <v>0</v>
      </c>
      <c r="M67" s="12">
        <f>IF(M28&lt;Assumptions!$C$69,0,1+INT((M28-Assumptions!$C$69)/Assumptions!$C$71))</f>
        <v>0</v>
      </c>
      <c r="N67" s="12">
        <f>IF(N28&lt;Assumptions!$C$69,0,1+INT((N28-Assumptions!$C$69)/Assumptions!$C$71))</f>
        <v>0</v>
      </c>
      <c r="O67" s="12">
        <f>IF(O28&lt;Assumptions!$C$69,0,1+INT((O28-Assumptions!$C$69)/Assumptions!$C$71))</f>
        <v>0</v>
      </c>
      <c r="P67" s="12">
        <f>IF(P28&lt;Assumptions!$C$69,0,1+INT((P28-Assumptions!$C$69)/Assumptions!$C$71))</f>
        <v>0</v>
      </c>
      <c r="Q67" s="12">
        <f>IF(Q28&lt;Assumptions!$C$69,0,1+INT((Q28-Assumptions!$C$69)/Assumptions!$C$71))</f>
        <v>0</v>
      </c>
      <c r="R67" s="12">
        <f>IF(R28&lt;Assumptions!$C$69,0,1+INT((R28-Assumptions!$C$69)/Assumptions!$C$71))</f>
        <v>1</v>
      </c>
      <c r="S67" s="12">
        <f>IF(S28&lt;Assumptions!$C$69,0,1+INT((S28-Assumptions!$C$69)/Assumptions!$C$71))</f>
        <v>1</v>
      </c>
      <c r="T67" s="12">
        <f>IF(T28&lt;Assumptions!$C$69,0,1+INT((T28-Assumptions!$C$69)/Assumptions!$C$71))</f>
        <v>1</v>
      </c>
      <c r="U67" s="12">
        <f>IF(U28&lt;Assumptions!$C$69,0,1+INT((U28-Assumptions!$C$69)/Assumptions!$C$71))</f>
        <v>1</v>
      </c>
      <c r="V67" s="12">
        <f>IF(V28&lt;Assumptions!$C$69,0,1+INT((V28-Assumptions!$C$69)/Assumptions!$C$71))</f>
        <v>1</v>
      </c>
      <c r="W67" s="12">
        <f>IF(W28&lt;Assumptions!$C$69,0,1+INT((W28-Assumptions!$C$69)/Assumptions!$C$71))</f>
        <v>1</v>
      </c>
      <c r="X67" s="12">
        <f>IF(X28&lt;Assumptions!$C$69,0,1+INT((X28-Assumptions!$C$69)/Assumptions!$C$71))</f>
        <v>1</v>
      </c>
      <c r="Y67" s="12">
        <f>IF(Y28&lt;Assumptions!$C$69,0,1+INT((Y28-Assumptions!$C$69)/Assumptions!$C$71))</f>
        <v>1</v>
      </c>
      <c r="Z67" s="12">
        <f>IF(Z28&lt;Assumptions!$C$69,0,1+INT((Z28-Assumptions!$C$69)/Assumptions!$C$71))</f>
        <v>1</v>
      </c>
      <c r="AA67" s="12">
        <f>IF(AA28&lt;Assumptions!$C$69,0,1+INT((AA28-Assumptions!$C$69)/Assumptions!$C$71))</f>
        <v>1</v>
      </c>
      <c r="AB67" s="12">
        <f>IF(AB28&lt;Assumptions!$C$69,0,1+INT((AB28-Assumptions!$C$69)/Assumptions!$C$71))</f>
        <v>1</v>
      </c>
      <c r="AC67" s="12">
        <f>IF(AC28&lt;Assumptions!$C$69,0,1+INT((AC28-Assumptions!$C$69)/Assumptions!$C$71))</f>
        <v>1</v>
      </c>
      <c r="AD67" s="12">
        <f>IF(AD28&lt;Assumptions!$C$69,0,1+INT((AD28-Assumptions!$C$69)/Assumptions!$C$71))</f>
        <v>1</v>
      </c>
      <c r="AE67" s="12">
        <f>IF(AE28&lt;Assumptions!$C$69,0,1+INT((AE28-Assumptions!$C$69)/Assumptions!$C$71))</f>
        <v>1</v>
      </c>
      <c r="AF67" s="12">
        <f>IF(AF28&lt;Assumptions!$C$69,0,1+INT((AF28-Assumptions!$C$69)/Assumptions!$C$71))</f>
        <v>1</v>
      </c>
      <c r="AG67" s="12">
        <f>IF(AG28&lt;Assumptions!$C$69,0,1+INT((AG28-Assumptions!$C$69)/Assumptions!$C$71))</f>
        <v>1</v>
      </c>
      <c r="AH67" s="12">
        <f>IF(AH28&lt;Assumptions!$C$69,0,1+INT((AH28-Assumptions!$C$69)/Assumptions!$C$71))</f>
        <v>1</v>
      </c>
      <c r="AI67" s="12">
        <f>IF(AI28&lt;Assumptions!$C$69,0,1+INT((AI28-Assumptions!$C$69)/Assumptions!$C$71))</f>
        <v>1</v>
      </c>
      <c r="AJ67" s="12">
        <f>IF(AJ28&lt;Assumptions!$C$69,0,1+INT((AJ28-Assumptions!$C$69)/Assumptions!$C$71))</f>
        <v>1</v>
      </c>
      <c r="AK67" s="12">
        <f>IF(AK28&lt;Assumptions!$C$69,0,1+INT((AK28-Assumptions!$C$69)/Assumptions!$C$71))</f>
        <v>1</v>
      </c>
      <c r="AL67" s="12">
        <f>IF(AL28&lt;Assumptions!$C$69,0,1+INT((AL28-Assumptions!$C$69)/Assumptions!$C$71))</f>
        <v>1</v>
      </c>
      <c r="AM67" s="12">
        <f>IF(AM28&lt;Assumptions!$C$69,0,1+INT((AM28-Assumptions!$C$69)/Assumptions!$C$71))</f>
        <v>1</v>
      </c>
      <c r="AN67" s="12">
        <f>IF(AN28&lt;Assumptions!$C$69,0,1+INT((AN28-Assumptions!$C$69)/Assumptions!$C$71))</f>
        <v>1</v>
      </c>
      <c r="AO67" s="12">
        <f>IF(AO28&lt;Assumptions!$C$69,0,1+INT((AO28-Assumptions!$C$69)/Assumptions!$C$71))</f>
        <v>1</v>
      </c>
      <c r="AP67" s="12">
        <f>IF(AP28&lt;Assumptions!$C$69,0,1+INT((AP28-Assumptions!$C$69)/Assumptions!$C$71))</f>
        <v>1</v>
      </c>
    </row>
    <row r="68">
      <c r="A68" s="38" t="inlineStr">
        <is>
          <t>Operations: 24/7 desk</t>
        </is>
      </c>
      <c r="B68" s="58" t="inlineStr">
        <is>
          <t>AED</t>
        </is>
      </c>
      <c r="C68" s="59">
        <f>SUM(G68:R68)</f>
        <v>195000</v>
      </c>
      <c r="D68" s="59">
        <f>SUM(S68:AD68)</f>
        <v>360000</v>
      </c>
      <c r="E68" s="59">
        <f>SUM(AE68:AP68)</f>
        <v>360000</v>
      </c>
      <c r="F68" s="40" t="n"/>
      <c r="G68" s="51">
        <f>IF(G67=0,Assumptions!$C$68,G67*Assumptions!$C$70)</f>
        <v>15000</v>
      </c>
      <c r="H68" s="51">
        <f>IF(H67=0,Assumptions!$C$68,H67*Assumptions!$C$70)</f>
        <v>15000</v>
      </c>
      <c r="I68" s="51">
        <f>IF(I67=0,Assumptions!$C$68,I67*Assumptions!$C$70)</f>
        <v>15000</v>
      </c>
      <c r="J68" s="51">
        <f>IF(J67=0,Assumptions!$C$68,J67*Assumptions!$C$70)</f>
        <v>15000</v>
      </c>
      <c r="K68" s="51">
        <f>IF(K67=0,Assumptions!$C$68,K67*Assumptions!$C$70)</f>
        <v>15000</v>
      </c>
      <c r="L68" s="51">
        <f>IF(L67=0,Assumptions!$C$68,L67*Assumptions!$C$70)</f>
        <v>15000</v>
      </c>
      <c r="M68" s="51">
        <f>IF(M67=0,Assumptions!$C$68,M67*Assumptions!$C$70)</f>
        <v>15000</v>
      </c>
      <c r="N68" s="51">
        <f>IF(N67=0,Assumptions!$C$68,N67*Assumptions!$C$70)</f>
        <v>15000</v>
      </c>
      <c r="O68" s="51">
        <f>IF(O67=0,Assumptions!$C$68,O67*Assumptions!$C$70)</f>
        <v>15000</v>
      </c>
      <c r="P68" s="51">
        <f>IF(P67=0,Assumptions!$C$68,P67*Assumptions!$C$70)</f>
        <v>15000</v>
      </c>
      <c r="Q68" s="51">
        <f>IF(Q67=0,Assumptions!$C$68,Q67*Assumptions!$C$70)</f>
        <v>15000</v>
      </c>
      <c r="R68" s="51">
        <f>IF(R67=0,Assumptions!$C$68,R67*Assumptions!$C$70)</f>
        <v>30000</v>
      </c>
      <c r="S68" s="51">
        <f>IF(S67=0,Assumptions!$C$68,S67*Assumptions!$C$70)</f>
        <v>30000</v>
      </c>
      <c r="T68" s="51">
        <f>IF(T67=0,Assumptions!$C$68,T67*Assumptions!$C$70)</f>
        <v>30000</v>
      </c>
      <c r="U68" s="51">
        <f>IF(U67=0,Assumptions!$C$68,U67*Assumptions!$C$70)</f>
        <v>30000</v>
      </c>
      <c r="V68" s="51">
        <f>IF(V67=0,Assumptions!$C$68,V67*Assumptions!$C$70)</f>
        <v>30000</v>
      </c>
      <c r="W68" s="51">
        <f>IF(W67=0,Assumptions!$C$68,W67*Assumptions!$C$70)</f>
        <v>30000</v>
      </c>
      <c r="X68" s="51">
        <f>IF(X67=0,Assumptions!$C$68,X67*Assumptions!$C$70)</f>
        <v>30000</v>
      </c>
      <c r="Y68" s="51">
        <f>IF(Y67=0,Assumptions!$C$68,Y67*Assumptions!$C$70)</f>
        <v>30000</v>
      </c>
      <c r="Z68" s="51">
        <f>IF(Z67=0,Assumptions!$C$68,Z67*Assumptions!$C$70)</f>
        <v>30000</v>
      </c>
      <c r="AA68" s="51">
        <f>IF(AA67=0,Assumptions!$C$68,AA67*Assumptions!$C$70)</f>
        <v>30000</v>
      </c>
      <c r="AB68" s="51">
        <f>IF(AB67=0,Assumptions!$C$68,AB67*Assumptions!$C$70)</f>
        <v>30000</v>
      </c>
      <c r="AC68" s="51">
        <f>IF(AC67=0,Assumptions!$C$68,AC67*Assumptions!$C$70)</f>
        <v>30000</v>
      </c>
      <c r="AD68" s="51">
        <f>IF(AD67=0,Assumptions!$C$68,AD67*Assumptions!$C$70)</f>
        <v>30000</v>
      </c>
      <c r="AE68" s="51">
        <f>IF(AE67=0,Assumptions!$C$68,AE67*Assumptions!$C$70)</f>
        <v>30000</v>
      </c>
      <c r="AF68" s="51">
        <f>IF(AF67=0,Assumptions!$C$68,AF67*Assumptions!$C$70)</f>
        <v>30000</v>
      </c>
      <c r="AG68" s="51">
        <f>IF(AG67=0,Assumptions!$C$68,AG67*Assumptions!$C$70)</f>
        <v>30000</v>
      </c>
      <c r="AH68" s="51">
        <f>IF(AH67=0,Assumptions!$C$68,AH67*Assumptions!$C$70)</f>
        <v>30000</v>
      </c>
      <c r="AI68" s="51">
        <f>IF(AI67=0,Assumptions!$C$68,AI67*Assumptions!$C$70)</f>
        <v>30000</v>
      </c>
      <c r="AJ68" s="51">
        <f>IF(AJ67=0,Assumptions!$C$68,AJ67*Assumptions!$C$70)</f>
        <v>30000</v>
      </c>
      <c r="AK68" s="51">
        <f>IF(AK67=0,Assumptions!$C$68,AK67*Assumptions!$C$70)</f>
        <v>30000</v>
      </c>
      <c r="AL68" s="51">
        <f>IF(AL67=0,Assumptions!$C$68,AL67*Assumptions!$C$70)</f>
        <v>30000</v>
      </c>
      <c r="AM68" s="51">
        <f>IF(AM67=0,Assumptions!$C$68,AM67*Assumptions!$C$70)</f>
        <v>30000</v>
      </c>
      <c r="AN68" s="51">
        <f>IF(AN67=0,Assumptions!$C$68,AN67*Assumptions!$C$70)</f>
        <v>30000</v>
      </c>
      <c r="AO68" s="51">
        <f>IF(AO67=0,Assumptions!$C$68,AO67*Assumptions!$C$70)</f>
        <v>30000</v>
      </c>
      <c r="AP68" s="51">
        <f>IF(AP67=0,Assumptions!$C$68,AP67*Assumptions!$C$70)</f>
        <v>30000</v>
      </c>
    </row>
    <row r="69">
      <c r="A69" s="11" t="inlineStr">
        <is>
          <t>Delivery team</t>
        </is>
      </c>
      <c r="B69" s="14" t="inlineStr">
        <is>
          <t>AED</t>
        </is>
      </c>
      <c r="C69" s="56">
        <f>SUM(G69:R69)</f>
        <v>1200000</v>
      </c>
      <c r="D69" s="56">
        <f>SUM(S69:AD69)</f>
        <v>1200000</v>
      </c>
      <c r="E69" s="56">
        <f>SUM(AE69:AP69)</f>
        <v>1200000</v>
      </c>
      <c r="G69" s="12">
        <f>Assumptions!$C$63</f>
        <v>100000</v>
      </c>
      <c r="H69" s="12">
        <f>Assumptions!$C$63</f>
        <v>100000</v>
      </c>
      <c r="I69" s="12">
        <f>Assumptions!$C$63</f>
        <v>100000</v>
      </c>
      <c r="J69" s="12">
        <f>Assumptions!$C$63</f>
        <v>100000</v>
      </c>
      <c r="K69" s="12">
        <f>Assumptions!$C$63</f>
        <v>100000</v>
      </c>
      <c r="L69" s="12">
        <f>Assumptions!$C$63</f>
        <v>100000</v>
      </c>
      <c r="M69" s="12">
        <f>Assumptions!$C$63</f>
        <v>100000</v>
      </c>
      <c r="N69" s="12">
        <f>Assumptions!$C$63</f>
        <v>100000</v>
      </c>
      <c r="O69" s="12">
        <f>Assumptions!$C$63</f>
        <v>100000</v>
      </c>
      <c r="P69" s="12">
        <f>Assumptions!$C$63</f>
        <v>100000</v>
      </c>
      <c r="Q69" s="12">
        <f>Assumptions!$C$63</f>
        <v>100000</v>
      </c>
      <c r="R69" s="12">
        <f>Assumptions!$C$63</f>
        <v>100000</v>
      </c>
      <c r="S69" s="12">
        <f>Assumptions!$C$63</f>
        <v>100000</v>
      </c>
      <c r="T69" s="12">
        <f>Assumptions!$C$63</f>
        <v>100000</v>
      </c>
      <c r="U69" s="12">
        <f>Assumptions!$C$63</f>
        <v>100000</v>
      </c>
      <c r="V69" s="12">
        <f>Assumptions!$C$63</f>
        <v>100000</v>
      </c>
      <c r="W69" s="12">
        <f>Assumptions!$C$63</f>
        <v>100000</v>
      </c>
      <c r="X69" s="12">
        <f>Assumptions!$C$63</f>
        <v>100000</v>
      </c>
      <c r="Y69" s="12">
        <f>Assumptions!$C$63</f>
        <v>100000</v>
      </c>
      <c r="Z69" s="12">
        <f>Assumptions!$C$63</f>
        <v>100000</v>
      </c>
      <c r="AA69" s="12">
        <f>Assumptions!$C$63</f>
        <v>100000</v>
      </c>
      <c r="AB69" s="12">
        <f>Assumptions!$C$63</f>
        <v>100000</v>
      </c>
      <c r="AC69" s="12">
        <f>Assumptions!$C$63</f>
        <v>100000</v>
      </c>
      <c r="AD69" s="12">
        <f>Assumptions!$C$63</f>
        <v>100000</v>
      </c>
      <c r="AE69" s="12">
        <f>Assumptions!$C$63</f>
        <v>100000</v>
      </c>
      <c r="AF69" s="12">
        <f>Assumptions!$C$63</f>
        <v>100000</v>
      </c>
      <c r="AG69" s="12">
        <f>Assumptions!$C$63</f>
        <v>100000</v>
      </c>
      <c r="AH69" s="12">
        <f>Assumptions!$C$63</f>
        <v>100000</v>
      </c>
      <c r="AI69" s="12">
        <f>Assumptions!$C$63</f>
        <v>100000</v>
      </c>
      <c r="AJ69" s="12">
        <f>Assumptions!$C$63</f>
        <v>100000</v>
      </c>
      <c r="AK69" s="12">
        <f>Assumptions!$C$63</f>
        <v>100000</v>
      </c>
      <c r="AL69" s="12">
        <f>Assumptions!$C$63</f>
        <v>100000</v>
      </c>
      <c r="AM69" s="12">
        <f>Assumptions!$C$63</f>
        <v>100000</v>
      </c>
      <c r="AN69" s="12">
        <f>Assumptions!$C$63</f>
        <v>100000</v>
      </c>
      <c r="AO69" s="12">
        <f>Assumptions!$C$63</f>
        <v>100000</v>
      </c>
      <c r="AP69" s="12">
        <f>Assumptions!$C$63</f>
        <v>100000</v>
      </c>
    </row>
    <row r="70">
      <c r="A70" s="11" t="inlineStr">
        <is>
          <t>Servers, cloud, monitoring and licences</t>
        </is>
      </c>
      <c r="B70" s="14" t="inlineStr">
        <is>
          <t>AED</t>
        </is>
      </c>
      <c r="C70" s="56">
        <f>SUM(G70:R70)</f>
        <v>300000</v>
      </c>
      <c r="D70" s="56">
        <f>SUM(S70:AD70)</f>
        <v>300000</v>
      </c>
      <c r="E70" s="56">
        <f>SUM(AE70:AP70)</f>
        <v>300000</v>
      </c>
      <c r="G70" s="12">
        <f>Assumptions!$C$64</f>
        <v>25000</v>
      </c>
      <c r="H70" s="12">
        <f>Assumptions!$C$64</f>
        <v>25000</v>
      </c>
      <c r="I70" s="12">
        <f>Assumptions!$C$64</f>
        <v>25000</v>
      </c>
      <c r="J70" s="12">
        <f>Assumptions!$C$64</f>
        <v>25000</v>
      </c>
      <c r="K70" s="12">
        <f>Assumptions!$C$64</f>
        <v>25000</v>
      </c>
      <c r="L70" s="12">
        <f>Assumptions!$C$64</f>
        <v>25000</v>
      </c>
      <c r="M70" s="12">
        <f>Assumptions!$C$64</f>
        <v>25000</v>
      </c>
      <c r="N70" s="12">
        <f>Assumptions!$C$64</f>
        <v>25000</v>
      </c>
      <c r="O70" s="12">
        <f>Assumptions!$C$64</f>
        <v>25000</v>
      </c>
      <c r="P70" s="12">
        <f>Assumptions!$C$64</f>
        <v>25000</v>
      </c>
      <c r="Q70" s="12">
        <f>Assumptions!$C$64</f>
        <v>25000</v>
      </c>
      <c r="R70" s="12">
        <f>Assumptions!$C$64</f>
        <v>25000</v>
      </c>
      <c r="S70" s="12">
        <f>Assumptions!$C$64</f>
        <v>25000</v>
      </c>
      <c r="T70" s="12">
        <f>Assumptions!$C$64</f>
        <v>25000</v>
      </c>
      <c r="U70" s="12">
        <f>Assumptions!$C$64</f>
        <v>25000</v>
      </c>
      <c r="V70" s="12">
        <f>Assumptions!$C$64</f>
        <v>25000</v>
      </c>
      <c r="W70" s="12">
        <f>Assumptions!$C$64</f>
        <v>25000</v>
      </c>
      <c r="X70" s="12">
        <f>Assumptions!$C$64</f>
        <v>25000</v>
      </c>
      <c r="Y70" s="12">
        <f>Assumptions!$C$64</f>
        <v>25000</v>
      </c>
      <c r="Z70" s="12">
        <f>Assumptions!$C$64</f>
        <v>25000</v>
      </c>
      <c r="AA70" s="12">
        <f>Assumptions!$C$64</f>
        <v>25000</v>
      </c>
      <c r="AB70" s="12">
        <f>Assumptions!$C$64</f>
        <v>25000</v>
      </c>
      <c r="AC70" s="12">
        <f>Assumptions!$C$64</f>
        <v>25000</v>
      </c>
      <c r="AD70" s="12">
        <f>Assumptions!$C$64</f>
        <v>25000</v>
      </c>
      <c r="AE70" s="12">
        <f>Assumptions!$C$64</f>
        <v>25000</v>
      </c>
      <c r="AF70" s="12">
        <f>Assumptions!$C$64</f>
        <v>25000</v>
      </c>
      <c r="AG70" s="12">
        <f>Assumptions!$C$64</f>
        <v>25000</v>
      </c>
      <c r="AH70" s="12">
        <f>Assumptions!$C$64</f>
        <v>25000</v>
      </c>
      <c r="AI70" s="12">
        <f>Assumptions!$C$64</f>
        <v>25000</v>
      </c>
      <c r="AJ70" s="12">
        <f>Assumptions!$C$64</f>
        <v>25000</v>
      </c>
      <c r="AK70" s="12">
        <f>Assumptions!$C$64</f>
        <v>25000</v>
      </c>
      <c r="AL70" s="12">
        <f>Assumptions!$C$64</f>
        <v>25000</v>
      </c>
      <c r="AM70" s="12">
        <f>Assumptions!$C$64</f>
        <v>25000</v>
      </c>
      <c r="AN70" s="12">
        <f>Assumptions!$C$64</f>
        <v>25000</v>
      </c>
      <c r="AO70" s="12">
        <f>Assumptions!$C$64</f>
        <v>25000</v>
      </c>
      <c r="AP70" s="12">
        <f>Assumptions!$C$64</f>
        <v>25000</v>
      </c>
    </row>
    <row r="71">
      <c r="A71" s="11" t="inlineStr">
        <is>
          <t>Equipment</t>
        </is>
      </c>
      <c r="B71" s="14" t="inlineStr">
        <is>
          <t>AED</t>
        </is>
      </c>
      <c r="C71" s="56">
        <f>SUM(G71:R71)</f>
        <v>100000</v>
      </c>
      <c r="D71" s="56">
        <f>SUM(S71:AD71)</f>
        <v>0</v>
      </c>
      <c r="E71" s="56">
        <f>SUM(AE71:AP71)</f>
        <v>0</v>
      </c>
      <c r="G71" s="12">
        <f>IF(G6=1,Assumptions!$C$65,0)</f>
        <v>100000</v>
      </c>
      <c r="H71" s="12">
        <f>IF(H6=1,Assumptions!$C$65,0)</f>
        <v>0</v>
      </c>
      <c r="I71" s="12">
        <f>IF(I6=1,Assumptions!$C$65,0)</f>
        <v>0</v>
      </c>
      <c r="J71" s="12">
        <f>IF(J6=1,Assumptions!$C$65,0)</f>
        <v>0</v>
      </c>
      <c r="K71" s="12">
        <f>IF(K6=1,Assumptions!$C$65,0)</f>
        <v>0</v>
      </c>
      <c r="L71" s="12">
        <f>IF(L6=1,Assumptions!$C$65,0)</f>
        <v>0</v>
      </c>
      <c r="M71" s="12">
        <f>IF(M6=1,Assumptions!$C$65,0)</f>
        <v>0</v>
      </c>
      <c r="N71" s="12">
        <f>IF(N6=1,Assumptions!$C$65,0)</f>
        <v>0</v>
      </c>
      <c r="O71" s="12">
        <f>IF(O6=1,Assumptions!$C$65,0)</f>
        <v>0</v>
      </c>
      <c r="P71" s="12">
        <f>IF(P6=1,Assumptions!$C$65,0)</f>
        <v>0</v>
      </c>
      <c r="Q71" s="12">
        <f>IF(Q6=1,Assumptions!$C$65,0)</f>
        <v>0</v>
      </c>
      <c r="R71" s="12">
        <f>IF(R6=1,Assumptions!$C$65,0)</f>
        <v>0</v>
      </c>
      <c r="S71" s="12">
        <f>IF(S6=1,Assumptions!$C$65,0)</f>
        <v>0</v>
      </c>
      <c r="T71" s="12">
        <f>IF(T6=1,Assumptions!$C$65,0)</f>
        <v>0</v>
      </c>
      <c r="U71" s="12">
        <f>IF(U6=1,Assumptions!$C$65,0)</f>
        <v>0</v>
      </c>
      <c r="V71" s="12">
        <f>IF(V6=1,Assumptions!$C$65,0)</f>
        <v>0</v>
      </c>
      <c r="W71" s="12">
        <f>IF(W6=1,Assumptions!$C$65,0)</f>
        <v>0</v>
      </c>
      <c r="X71" s="12">
        <f>IF(X6=1,Assumptions!$C$65,0)</f>
        <v>0</v>
      </c>
      <c r="Y71" s="12">
        <f>IF(Y6=1,Assumptions!$C$65,0)</f>
        <v>0</v>
      </c>
      <c r="Z71" s="12">
        <f>IF(Z6=1,Assumptions!$C$65,0)</f>
        <v>0</v>
      </c>
      <c r="AA71" s="12">
        <f>IF(AA6=1,Assumptions!$C$65,0)</f>
        <v>0</v>
      </c>
      <c r="AB71" s="12">
        <f>IF(AB6=1,Assumptions!$C$65,0)</f>
        <v>0</v>
      </c>
      <c r="AC71" s="12">
        <f>IF(AC6=1,Assumptions!$C$65,0)</f>
        <v>0</v>
      </c>
      <c r="AD71" s="12">
        <f>IF(AD6=1,Assumptions!$C$65,0)</f>
        <v>0</v>
      </c>
      <c r="AE71" s="12">
        <f>IF(AE6=1,Assumptions!$C$65,0)</f>
        <v>0</v>
      </c>
      <c r="AF71" s="12">
        <f>IF(AF6=1,Assumptions!$C$65,0)</f>
        <v>0</v>
      </c>
      <c r="AG71" s="12">
        <f>IF(AG6=1,Assumptions!$C$65,0)</f>
        <v>0</v>
      </c>
      <c r="AH71" s="12">
        <f>IF(AH6=1,Assumptions!$C$65,0)</f>
        <v>0</v>
      </c>
      <c r="AI71" s="12">
        <f>IF(AI6=1,Assumptions!$C$65,0)</f>
        <v>0</v>
      </c>
      <c r="AJ71" s="12">
        <f>IF(AJ6=1,Assumptions!$C$65,0)</f>
        <v>0</v>
      </c>
      <c r="AK71" s="12">
        <f>IF(AK6=1,Assumptions!$C$65,0)</f>
        <v>0</v>
      </c>
      <c r="AL71" s="12">
        <f>IF(AL6=1,Assumptions!$C$65,0)</f>
        <v>0</v>
      </c>
      <c r="AM71" s="12">
        <f>IF(AM6=1,Assumptions!$C$65,0)</f>
        <v>0</v>
      </c>
      <c r="AN71" s="12">
        <f>IF(AN6=1,Assumptions!$C$65,0)</f>
        <v>0</v>
      </c>
      <c r="AO71" s="12">
        <f>IF(AO6=1,Assumptions!$C$65,0)</f>
        <v>0</v>
      </c>
      <c r="AP71" s="12">
        <f>IF(AP6=1,Assumptions!$C$65,0)</f>
        <v>0</v>
      </c>
    </row>
    <row r="72">
      <c r="A72" s="38" t="inlineStr">
        <is>
          <t>Technology</t>
        </is>
      </c>
      <c r="B72" s="58" t="inlineStr">
        <is>
          <t>AED</t>
        </is>
      </c>
      <c r="C72" s="59">
        <f>SUM(G72:R72)</f>
        <v>1600000</v>
      </c>
      <c r="D72" s="59">
        <f>SUM(S72:AD72)</f>
        <v>1500000</v>
      </c>
      <c r="E72" s="59">
        <f>SUM(AE72:AP72)</f>
        <v>1500000</v>
      </c>
      <c r="F72" s="40" t="n"/>
      <c r="G72" s="51">
        <f>SUM(G69:G71)</f>
        <v>225000</v>
      </c>
      <c r="H72" s="51">
        <f>SUM(H69:H71)</f>
        <v>125000</v>
      </c>
      <c r="I72" s="51">
        <f>SUM(I69:I71)</f>
        <v>125000</v>
      </c>
      <c r="J72" s="51">
        <f>SUM(J69:J71)</f>
        <v>125000</v>
      </c>
      <c r="K72" s="51">
        <f>SUM(K69:K71)</f>
        <v>125000</v>
      </c>
      <c r="L72" s="51">
        <f>SUM(L69:L71)</f>
        <v>125000</v>
      </c>
      <c r="M72" s="51">
        <f>SUM(M69:M71)</f>
        <v>125000</v>
      </c>
      <c r="N72" s="51">
        <f>SUM(N69:N71)</f>
        <v>125000</v>
      </c>
      <c r="O72" s="51">
        <f>SUM(O69:O71)</f>
        <v>125000</v>
      </c>
      <c r="P72" s="51">
        <f>SUM(P69:P71)</f>
        <v>125000</v>
      </c>
      <c r="Q72" s="51">
        <f>SUM(Q69:Q71)</f>
        <v>125000</v>
      </c>
      <c r="R72" s="51">
        <f>SUM(R69:R71)</f>
        <v>125000</v>
      </c>
      <c r="S72" s="51">
        <f>SUM(S69:S71)</f>
        <v>125000</v>
      </c>
      <c r="T72" s="51">
        <f>SUM(T69:T71)</f>
        <v>125000</v>
      </c>
      <c r="U72" s="51">
        <f>SUM(U69:U71)</f>
        <v>125000</v>
      </c>
      <c r="V72" s="51">
        <f>SUM(V69:V71)</f>
        <v>125000</v>
      </c>
      <c r="W72" s="51">
        <f>SUM(W69:W71)</f>
        <v>125000</v>
      </c>
      <c r="X72" s="51">
        <f>SUM(X69:X71)</f>
        <v>125000</v>
      </c>
      <c r="Y72" s="51">
        <f>SUM(Y69:Y71)</f>
        <v>125000</v>
      </c>
      <c r="Z72" s="51">
        <f>SUM(Z69:Z71)</f>
        <v>125000</v>
      </c>
      <c r="AA72" s="51">
        <f>SUM(AA69:AA71)</f>
        <v>125000</v>
      </c>
      <c r="AB72" s="51">
        <f>SUM(AB69:AB71)</f>
        <v>125000</v>
      </c>
      <c r="AC72" s="51">
        <f>SUM(AC69:AC71)</f>
        <v>125000</v>
      </c>
      <c r="AD72" s="51">
        <f>SUM(AD69:AD71)</f>
        <v>125000</v>
      </c>
      <c r="AE72" s="51">
        <f>SUM(AE69:AE71)</f>
        <v>125000</v>
      </c>
      <c r="AF72" s="51">
        <f>SUM(AF69:AF71)</f>
        <v>125000</v>
      </c>
      <c r="AG72" s="51">
        <f>SUM(AG69:AG71)</f>
        <v>125000</v>
      </c>
      <c r="AH72" s="51">
        <f>SUM(AH69:AH71)</f>
        <v>125000</v>
      </c>
      <c r="AI72" s="51">
        <f>SUM(AI69:AI71)</f>
        <v>125000</v>
      </c>
      <c r="AJ72" s="51">
        <f>SUM(AJ69:AJ71)</f>
        <v>125000</v>
      </c>
      <c r="AK72" s="51">
        <f>SUM(AK69:AK71)</f>
        <v>125000</v>
      </c>
      <c r="AL72" s="51">
        <f>SUM(AL69:AL71)</f>
        <v>125000</v>
      </c>
      <c r="AM72" s="51">
        <f>SUM(AM69:AM71)</f>
        <v>125000</v>
      </c>
      <c r="AN72" s="51">
        <f>SUM(AN69:AN71)</f>
        <v>125000</v>
      </c>
      <c r="AO72" s="51">
        <f>SUM(AO69:AO71)</f>
        <v>125000</v>
      </c>
      <c r="AP72" s="51">
        <f>SUM(AP69:AP71)</f>
        <v>125000</v>
      </c>
    </row>
    <row r="73">
      <c r="A73" s="11" t="inlineStr">
        <is>
          <t>Personnel (accounts, support, B2B sales)</t>
        </is>
      </c>
      <c r="B73" s="14" t="inlineStr">
        <is>
          <t>AED</t>
        </is>
      </c>
      <c r="C73" s="56">
        <f>SUM(G73:R73)</f>
        <v>600000</v>
      </c>
      <c r="D73" s="56">
        <f>SUM(S73:AD73)</f>
        <v>600000</v>
      </c>
      <c r="E73" s="56">
        <f>SUM(AE73:AP73)</f>
        <v>600000</v>
      </c>
      <c r="G73" s="12">
        <f>Assumptions!$C$81</f>
        <v>50000</v>
      </c>
      <c r="H73" s="12">
        <f>Assumptions!$C$81</f>
        <v>50000</v>
      </c>
      <c r="I73" s="12">
        <f>Assumptions!$C$81</f>
        <v>50000</v>
      </c>
      <c r="J73" s="12">
        <f>Assumptions!$C$81</f>
        <v>50000</v>
      </c>
      <c r="K73" s="12">
        <f>Assumptions!$C$81</f>
        <v>50000</v>
      </c>
      <c r="L73" s="12">
        <f>Assumptions!$C$81</f>
        <v>50000</v>
      </c>
      <c r="M73" s="12">
        <f>Assumptions!$C$81</f>
        <v>50000</v>
      </c>
      <c r="N73" s="12">
        <f>Assumptions!$C$81</f>
        <v>50000</v>
      </c>
      <c r="O73" s="12">
        <f>Assumptions!$C$81</f>
        <v>50000</v>
      </c>
      <c r="P73" s="12">
        <f>Assumptions!$C$81</f>
        <v>50000</v>
      </c>
      <c r="Q73" s="12">
        <f>Assumptions!$C$81</f>
        <v>50000</v>
      </c>
      <c r="R73" s="12">
        <f>Assumptions!$C$81</f>
        <v>50000</v>
      </c>
      <c r="S73" s="12">
        <f>Assumptions!$C$81</f>
        <v>50000</v>
      </c>
      <c r="T73" s="12">
        <f>Assumptions!$C$81</f>
        <v>50000</v>
      </c>
      <c r="U73" s="12">
        <f>Assumptions!$C$81</f>
        <v>50000</v>
      </c>
      <c r="V73" s="12">
        <f>Assumptions!$C$81</f>
        <v>50000</v>
      </c>
      <c r="W73" s="12">
        <f>Assumptions!$C$81</f>
        <v>50000</v>
      </c>
      <c r="X73" s="12">
        <f>Assumptions!$C$81</f>
        <v>50000</v>
      </c>
      <c r="Y73" s="12">
        <f>Assumptions!$C$81</f>
        <v>50000</v>
      </c>
      <c r="Z73" s="12">
        <f>Assumptions!$C$81</f>
        <v>50000</v>
      </c>
      <c r="AA73" s="12">
        <f>Assumptions!$C$81</f>
        <v>50000</v>
      </c>
      <c r="AB73" s="12">
        <f>Assumptions!$C$81</f>
        <v>50000</v>
      </c>
      <c r="AC73" s="12">
        <f>Assumptions!$C$81</f>
        <v>50000</v>
      </c>
      <c r="AD73" s="12">
        <f>Assumptions!$C$81</f>
        <v>50000</v>
      </c>
      <c r="AE73" s="12">
        <f>Assumptions!$C$81</f>
        <v>50000</v>
      </c>
      <c r="AF73" s="12">
        <f>Assumptions!$C$81</f>
        <v>50000</v>
      </c>
      <c r="AG73" s="12">
        <f>Assumptions!$C$81</f>
        <v>50000</v>
      </c>
      <c r="AH73" s="12">
        <f>Assumptions!$C$81</f>
        <v>50000</v>
      </c>
      <c r="AI73" s="12">
        <f>Assumptions!$C$81</f>
        <v>50000</v>
      </c>
      <c r="AJ73" s="12">
        <f>Assumptions!$C$81</f>
        <v>50000</v>
      </c>
      <c r="AK73" s="12">
        <f>Assumptions!$C$81</f>
        <v>50000</v>
      </c>
      <c r="AL73" s="12">
        <f>Assumptions!$C$81</f>
        <v>50000</v>
      </c>
      <c r="AM73" s="12">
        <f>Assumptions!$C$81</f>
        <v>50000</v>
      </c>
      <c r="AN73" s="12">
        <f>Assumptions!$C$81</f>
        <v>50000</v>
      </c>
      <c r="AO73" s="12">
        <f>Assumptions!$C$81</f>
        <v>50000</v>
      </c>
      <c r="AP73" s="12">
        <f>Assumptions!$C$81</f>
        <v>50000</v>
      </c>
    </row>
    <row r="74">
      <c r="A74" s="11" t="inlineStr">
        <is>
          <t>Office</t>
        </is>
      </c>
      <c r="B74" s="14" t="inlineStr">
        <is>
          <t>AED</t>
        </is>
      </c>
      <c r="C74" s="56">
        <f>SUM(G74:R74)</f>
        <v>500004</v>
      </c>
      <c r="D74" s="56">
        <f>SUM(S74:AD74)</f>
        <v>500004</v>
      </c>
      <c r="E74" s="56">
        <f>SUM(AE74:AP74)</f>
        <v>500004</v>
      </c>
      <c r="G74" s="12">
        <f>Assumptions!$C$82</f>
        <v>41667</v>
      </c>
      <c r="H74" s="12">
        <f>Assumptions!$C$82</f>
        <v>41667</v>
      </c>
      <c r="I74" s="12">
        <f>Assumptions!$C$82</f>
        <v>41667</v>
      </c>
      <c r="J74" s="12">
        <f>Assumptions!$C$82</f>
        <v>41667</v>
      </c>
      <c r="K74" s="12">
        <f>Assumptions!$C$82</f>
        <v>41667</v>
      </c>
      <c r="L74" s="12">
        <f>Assumptions!$C$82</f>
        <v>41667</v>
      </c>
      <c r="M74" s="12">
        <f>Assumptions!$C$82</f>
        <v>41667</v>
      </c>
      <c r="N74" s="12">
        <f>Assumptions!$C$82</f>
        <v>41667</v>
      </c>
      <c r="O74" s="12">
        <f>Assumptions!$C$82</f>
        <v>41667</v>
      </c>
      <c r="P74" s="12">
        <f>Assumptions!$C$82</f>
        <v>41667</v>
      </c>
      <c r="Q74" s="12">
        <f>Assumptions!$C$82</f>
        <v>41667</v>
      </c>
      <c r="R74" s="12">
        <f>Assumptions!$C$82</f>
        <v>41667</v>
      </c>
      <c r="S74" s="12">
        <f>Assumptions!$C$82</f>
        <v>41667</v>
      </c>
      <c r="T74" s="12">
        <f>Assumptions!$C$82</f>
        <v>41667</v>
      </c>
      <c r="U74" s="12">
        <f>Assumptions!$C$82</f>
        <v>41667</v>
      </c>
      <c r="V74" s="12">
        <f>Assumptions!$C$82</f>
        <v>41667</v>
      </c>
      <c r="W74" s="12">
        <f>Assumptions!$C$82</f>
        <v>41667</v>
      </c>
      <c r="X74" s="12">
        <f>Assumptions!$C$82</f>
        <v>41667</v>
      </c>
      <c r="Y74" s="12">
        <f>Assumptions!$C$82</f>
        <v>41667</v>
      </c>
      <c r="Z74" s="12">
        <f>Assumptions!$C$82</f>
        <v>41667</v>
      </c>
      <c r="AA74" s="12">
        <f>Assumptions!$C$82</f>
        <v>41667</v>
      </c>
      <c r="AB74" s="12">
        <f>Assumptions!$C$82</f>
        <v>41667</v>
      </c>
      <c r="AC74" s="12">
        <f>Assumptions!$C$82</f>
        <v>41667</v>
      </c>
      <c r="AD74" s="12">
        <f>Assumptions!$C$82</f>
        <v>41667</v>
      </c>
      <c r="AE74" s="12">
        <f>Assumptions!$C$82</f>
        <v>41667</v>
      </c>
      <c r="AF74" s="12">
        <f>Assumptions!$C$82</f>
        <v>41667</v>
      </c>
      <c r="AG74" s="12">
        <f>Assumptions!$C$82</f>
        <v>41667</v>
      </c>
      <c r="AH74" s="12">
        <f>Assumptions!$C$82</f>
        <v>41667</v>
      </c>
      <c r="AI74" s="12">
        <f>Assumptions!$C$82</f>
        <v>41667</v>
      </c>
      <c r="AJ74" s="12">
        <f>Assumptions!$C$82</f>
        <v>41667</v>
      </c>
      <c r="AK74" s="12">
        <f>Assumptions!$C$82</f>
        <v>41667</v>
      </c>
      <c r="AL74" s="12">
        <f>Assumptions!$C$82</f>
        <v>41667</v>
      </c>
      <c r="AM74" s="12">
        <f>Assumptions!$C$82</f>
        <v>41667</v>
      </c>
      <c r="AN74" s="12">
        <f>Assumptions!$C$82</f>
        <v>41667</v>
      </c>
      <c r="AO74" s="12">
        <f>Assumptions!$C$82</f>
        <v>41667</v>
      </c>
      <c r="AP74" s="12">
        <f>Assumptions!$C$82</f>
        <v>41667</v>
      </c>
    </row>
    <row r="75">
      <c r="A75" s="11" t="inlineStr">
        <is>
          <t>D&amp;O and PI insurance</t>
        </is>
      </c>
      <c r="B75" s="14" t="inlineStr">
        <is>
          <t>AED</t>
        </is>
      </c>
      <c r="C75" s="56">
        <f>SUM(G75:R75)</f>
        <v>99996</v>
      </c>
      <c r="D75" s="56">
        <f>SUM(S75:AD75)</f>
        <v>99996</v>
      </c>
      <c r="E75" s="56">
        <f>SUM(AE75:AP75)</f>
        <v>99996</v>
      </c>
      <c r="G75" s="12">
        <f>Assumptions!$C$83</f>
        <v>8333</v>
      </c>
      <c r="H75" s="12">
        <f>Assumptions!$C$83</f>
        <v>8333</v>
      </c>
      <c r="I75" s="12">
        <f>Assumptions!$C$83</f>
        <v>8333</v>
      </c>
      <c r="J75" s="12">
        <f>Assumptions!$C$83</f>
        <v>8333</v>
      </c>
      <c r="K75" s="12">
        <f>Assumptions!$C$83</f>
        <v>8333</v>
      </c>
      <c r="L75" s="12">
        <f>Assumptions!$C$83</f>
        <v>8333</v>
      </c>
      <c r="M75" s="12">
        <f>Assumptions!$C$83</f>
        <v>8333</v>
      </c>
      <c r="N75" s="12">
        <f>Assumptions!$C$83</f>
        <v>8333</v>
      </c>
      <c r="O75" s="12">
        <f>Assumptions!$C$83</f>
        <v>8333</v>
      </c>
      <c r="P75" s="12">
        <f>Assumptions!$C$83</f>
        <v>8333</v>
      </c>
      <c r="Q75" s="12">
        <f>Assumptions!$C$83</f>
        <v>8333</v>
      </c>
      <c r="R75" s="12">
        <f>Assumptions!$C$83</f>
        <v>8333</v>
      </c>
      <c r="S75" s="12">
        <f>Assumptions!$C$83</f>
        <v>8333</v>
      </c>
      <c r="T75" s="12">
        <f>Assumptions!$C$83</f>
        <v>8333</v>
      </c>
      <c r="U75" s="12">
        <f>Assumptions!$C$83</f>
        <v>8333</v>
      </c>
      <c r="V75" s="12">
        <f>Assumptions!$C$83</f>
        <v>8333</v>
      </c>
      <c r="W75" s="12">
        <f>Assumptions!$C$83</f>
        <v>8333</v>
      </c>
      <c r="X75" s="12">
        <f>Assumptions!$C$83</f>
        <v>8333</v>
      </c>
      <c r="Y75" s="12">
        <f>Assumptions!$C$83</f>
        <v>8333</v>
      </c>
      <c r="Z75" s="12">
        <f>Assumptions!$C$83</f>
        <v>8333</v>
      </c>
      <c r="AA75" s="12">
        <f>Assumptions!$C$83</f>
        <v>8333</v>
      </c>
      <c r="AB75" s="12">
        <f>Assumptions!$C$83</f>
        <v>8333</v>
      </c>
      <c r="AC75" s="12">
        <f>Assumptions!$C$83</f>
        <v>8333</v>
      </c>
      <c r="AD75" s="12">
        <f>Assumptions!$C$83</f>
        <v>8333</v>
      </c>
      <c r="AE75" s="12">
        <f>Assumptions!$C$83</f>
        <v>8333</v>
      </c>
      <c r="AF75" s="12">
        <f>Assumptions!$C$83</f>
        <v>8333</v>
      </c>
      <c r="AG75" s="12">
        <f>Assumptions!$C$83</f>
        <v>8333</v>
      </c>
      <c r="AH75" s="12">
        <f>Assumptions!$C$83</f>
        <v>8333</v>
      </c>
      <c r="AI75" s="12">
        <f>Assumptions!$C$83</f>
        <v>8333</v>
      </c>
      <c r="AJ75" s="12">
        <f>Assumptions!$C$83</f>
        <v>8333</v>
      </c>
      <c r="AK75" s="12">
        <f>Assumptions!$C$83</f>
        <v>8333</v>
      </c>
      <c r="AL75" s="12">
        <f>Assumptions!$C$83</f>
        <v>8333</v>
      </c>
      <c r="AM75" s="12">
        <f>Assumptions!$C$83</f>
        <v>8333</v>
      </c>
      <c r="AN75" s="12">
        <f>Assumptions!$C$83</f>
        <v>8333</v>
      </c>
      <c r="AO75" s="12">
        <f>Assumptions!$C$83</f>
        <v>8333</v>
      </c>
      <c r="AP75" s="12">
        <f>Assumptions!$C$83</f>
        <v>8333</v>
      </c>
    </row>
    <row r="76">
      <c r="A76" s="11" t="inlineStr">
        <is>
          <t>Board fees</t>
        </is>
      </c>
      <c r="B76" s="14" t="inlineStr">
        <is>
          <t>AED</t>
        </is>
      </c>
      <c r="C76" s="56">
        <f>SUM(G76:R76)</f>
        <v>480000</v>
      </c>
      <c r="D76" s="56">
        <f>SUM(S76:AD76)</f>
        <v>480000</v>
      </c>
      <c r="E76" s="56">
        <f>SUM(AE76:AP76)</f>
        <v>480000</v>
      </c>
      <c r="G76" s="12">
        <f>Assumptions!$C$84*Assumptions!$C$85</f>
        <v>40000</v>
      </c>
      <c r="H76" s="12">
        <f>Assumptions!$C$84*Assumptions!$C$85</f>
        <v>40000</v>
      </c>
      <c r="I76" s="12">
        <f>Assumptions!$C$84*Assumptions!$C$85</f>
        <v>40000</v>
      </c>
      <c r="J76" s="12">
        <f>Assumptions!$C$84*Assumptions!$C$85</f>
        <v>40000</v>
      </c>
      <c r="K76" s="12">
        <f>Assumptions!$C$84*Assumptions!$C$85</f>
        <v>40000</v>
      </c>
      <c r="L76" s="12">
        <f>Assumptions!$C$84*Assumptions!$C$85</f>
        <v>40000</v>
      </c>
      <c r="M76" s="12">
        <f>Assumptions!$C$84*Assumptions!$C$85</f>
        <v>40000</v>
      </c>
      <c r="N76" s="12">
        <f>Assumptions!$C$84*Assumptions!$C$85</f>
        <v>40000</v>
      </c>
      <c r="O76" s="12">
        <f>Assumptions!$C$84*Assumptions!$C$85</f>
        <v>40000</v>
      </c>
      <c r="P76" s="12">
        <f>Assumptions!$C$84*Assumptions!$C$85</f>
        <v>40000</v>
      </c>
      <c r="Q76" s="12">
        <f>Assumptions!$C$84*Assumptions!$C$85</f>
        <v>40000</v>
      </c>
      <c r="R76" s="12">
        <f>Assumptions!$C$84*Assumptions!$C$85</f>
        <v>40000</v>
      </c>
      <c r="S76" s="12">
        <f>Assumptions!$C$84*Assumptions!$C$85</f>
        <v>40000</v>
      </c>
      <c r="T76" s="12">
        <f>Assumptions!$C$84*Assumptions!$C$85</f>
        <v>40000</v>
      </c>
      <c r="U76" s="12">
        <f>Assumptions!$C$84*Assumptions!$C$85</f>
        <v>40000</v>
      </c>
      <c r="V76" s="12">
        <f>Assumptions!$C$84*Assumptions!$C$85</f>
        <v>40000</v>
      </c>
      <c r="W76" s="12">
        <f>Assumptions!$C$84*Assumptions!$C$85</f>
        <v>40000</v>
      </c>
      <c r="X76" s="12">
        <f>Assumptions!$C$84*Assumptions!$C$85</f>
        <v>40000</v>
      </c>
      <c r="Y76" s="12">
        <f>Assumptions!$C$84*Assumptions!$C$85</f>
        <v>40000</v>
      </c>
      <c r="Z76" s="12">
        <f>Assumptions!$C$84*Assumptions!$C$85</f>
        <v>40000</v>
      </c>
      <c r="AA76" s="12">
        <f>Assumptions!$C$84*Assumptions!$C$85</f>
        <v>40000</v>
      </c>
      <c r="AB76" s="12">
        <f>Assumptions!$C$84*Assumptions!$C$85</f>
        <v>40000</v>
      </c>
      <c r="AC76" s="12">
        <f>Assumptions!$C$84*Assumptions!$C$85</f>
        <v>40000</v>
      </c>
      <c r="AD76" s="12">
        <f>Assumptions!$C$84*Assumptions!$C$85</f>
        <v>40000</v>
      </c>
      <c r="AE76" s="12">
        <f>Assumptions!$C$84*Assumptions!$C$85</f>
        <v>40000</v>
      </c>
      <c r="AF76" s="12">
        <f>Assumptions!$C$84*Assumptions!$C$85</f>
        <v>40000</v>
      </c>
      <c r="AG76" s="12">
        <f>Assumptions!$C$84*Assumptions!$C$85</f>
        <v>40000</v>
      </c>
      <c r="AH76" s="12">
        <f>Assumptions!$C$84*Assumptions!$C$85</f>
        <v>40000</v>
      </c>
      <c r="AI76" s="12">
        <f>Assumptions!$C$84*Assumptions!$C$85</f>
        <v>40000</v>
      </c>
      <c r="AJ76" s="12">
        <f>Assumptions!$C$84*Assumptions!$C$85</f>
        <v>40000</v>
      </c>
      <c r="AK76" s="12">
        <f>Assumptions!$C$84*Assumptions!$C$85</f>
        <v>40000</v>
      </c>
      <c r="AL76" s="12">
        <f>Assumptions!$C$84*Assumptions!$C$85</f>
        <v>40000</v>
      </c>
      <c r="AM76" s="12">
        <f>Assumptions!$C$84*Assumptions!$C$85</f>
        <v>40000</v>
      </c>
      <c r="AN76" s="12">
        <f>Assumptions!$C$84*Assumptions!$C$85</f>
        <v>40000</v>
      </c>
      <c r="AO76" s="12">
        <f>Assumptions!$C$84*Assumptions!$C$85</f>
        <v>40000</v>
      </c>
      <c r="AP76" s="12">
        <f>Assumptions!$C$84*Assumptions!$C$85</f>
        <v>40000</v>
      </c>
    </row>
    <row r="77">
      <c r="A77" s="11" t="inlineStr">
        <is>
          <t>Legal, regulatory and accounting</t>
        </is>
      </c>
      <c r="B77" s="14" t="inlineStr">
        <is>
          <t>AED</t>
        </is>
      </c>
      <c r="C77" s="56">
        <f>SUM(G77:R77)</f>
        <v>140000</v>
      </c>
      <c r="D77" s="56">
        <f>SUM(S77:AD77)</f>
        <v>90000</v>
      </c>
      <c r="E77" s="56">
        <f>SUM(AE77:AP77)</f>
        <v>90000</v>
      </c>
      <c r="G77" s="12">
        <f>Assumptions!$C$86+IF(G6=1,Assumptions!$C$87,0)</f>
        <v>57500</v>
      </c>
      <c r="H77" s="12">
        <f>Assumptions!$C$86+IF(H6=1,Assumptions!$C$87,0)</f>
        <v>7500</v>
      </c>
      <c r="I77" s="12">
        <f>Assumptions!$C$86+IF(I6=1,Assumptions!$C$87,0)</f>
        <v>7500</v>
      </c>
      <c r="J77" s="12">
        <f>Assumptions!$C$86+IF(J6=1,Assumptions!$C$87,0)</f>
        <v>7500</v>
      </c>
      <c r="K77" s="12">
        <f>Assumptions!$C$86+IF(K6=1,Assumptions!$C$87,0)</f>
        <v>7500</v>
      </c>
      <c r="L77" s="12">
        <f>Assumptions!$C$86+IF(L6=1,Assumptions!$C$87,0)</f>
        <v>7500</v>
      </c>
      <c r="M77" s="12">
        <f>Assumptions!$C$86+IF(M6=1,Assumptions!$C$87,0)</f>
        <v>7500</v>
      </c>
      <c r="N77" s="12">
        <f>Assumptions!$C$86+IF(N6=1,Assumptions!$C$87,0)</f>
        <v>7500</v>
      </c>
      <c r="O77" s="12">
        <f>Assumptions!$C$86+IF(O6=1,Assumptions!$C$87,0)</f>
        <v>7500</v>
      </c>
      <c r="P77" s="12">
        <f>Assumptions!$C$86+IF(P6=1,Assumptions!$C$87,0)</f>
        <v>7500</v>
      </c>
      <c r="Q77" s="12">
        <f>Assumptions!$C$86+IF(Q6=1,Assumptions!$C$87,0)</f>
        <v>7500</v>
      </c>
      <c r="R77" s="12">
        <f>Assumptions!$C$86+IF(R6=1,Assumptions!$C$87,0)</f>
        <v>7500</v>
      </c>
      <c r="S77" s="12">
        <f>Assumptions!$C$86+IF(S6=1,Assumptions!$C$87,0)</f>
        <v>7500</v>
      </c>
      <c r="T77" s="12">
        <f>Assumptions!$C$86+IF(T6=1,Assumptions!$C$87,0)</f>
        <v>7500</v>
      </c>
      <c r="U77" s="12">
        <f>Assumptions!$C$86+IF(U6=1,Assumptions!$C$87,0)</f>
        <v>7500</v>
      </c>
      <c r="V77" s="12">
        <f>Assumptions!$C$86+IF(V6=1,Assumptions!$C$87,0)</f>
        <v>7500</v>
      </c>
      <c r="W77" s="12">
        <f>Assumptions!$C$86+IF(W6=1,Assumptions!$C$87,0)</f>
        <v>7500</v>
      </c>
      <c r="X77" s="12">
        <f>Assumptions!$C$86+IF(X6=1,Assumptions!$C$87,0)</f>
        <v>7500</v>
      </c>
      <c r="Y77" s="12">
        <f>Assumptions!$C$86+IF(Y6=1,Assumptions!$C$87,0)</f>
        <v>7500</v>
      </c>
      <c r="Z77" s="12">
        <f>Assumptions!$C$86+IF(Z6=1,Assumptions!$C$87,0)</f>
        <v>7500</v>
      </c>
      <c r="AA77" s="12">
        <f>Assumptions!$C$86+IF(AA6=1,Assumptions!$C$87,0)</f>
        <v>7500</v>
      </c>
      <c r="AB77" s="12">
        <f>Assumptions!$C$86+IF(AB6=1,Assumptions!$C$87,0)</f>
        <v>7500</v>
      </c>
      <c r="AC77" s="12">
        <f>Assumptions!$C$86+IF(AC6=1,Assumptions!$C$87,0)</f>
        <v>7500</v>
      </c>
      <c r="AD77" s="12">
        <f>Assumptions!$C$86+IF(AD6=1,Assumptions!$C$87,0)</f>
        <v>7500</v>
      </c>
      <c r="AE77" s="12">
        <f>Assumptions!$C$86+IF(AE6=1,Assumptions!$C$87,0)</f>
        <v>7500</v>
      </c>
      <c r="AF77" s="12">
        <f>Assumptions!$C$86+IF(AF6=1,Assumptions!$C$87,0)</f>
        <v>7500</v>
      </c>
      <c r="AG77" s="12">
        <f>Assumptions!$C$86+IF(AG6=1,Assumptions!$C$87,0)</f>
        <v>7500</v>
      </c>
      <c r="AH77" s="12">
        <f>Assumptions!$C$86+IF(AH6=1,Assumptions!$C$87,0)</f>
        <v>7500</v>
      </c>
      <c r="AI77" s="12">
        <f>Assumptions!$C$86+IF(AI6=1,Assumptions!$C$87,0)</f>
        <v>7500</v>
      </c>
      <c r="AJ77" s="12">
        <f>Assumptions!$C$86+IF(AJ6=1,Assumptions!$C$87,0)</f>
        <v>7500</v>
      </c>
      <c r="AK77" s="12">
        <f>Assumptions!$C$86+IF(AK6=1,Assumptions!$C$87,0)</f>
        <v>7500</v>
      </c>
      <c r="AL77" s="12">
        <f>Assumptions!$C$86+IF(AL6=1,Assumptions!$C$87,0)</f>
        <v>7500</v>
      </c>
      <c r="AM77" s="12">
        <f>Assumptions!$C$86+IF(AM6=1,Assumptions!$C$87,0)</f>
        <v>7500</v>
      </c>
      <c r="AN77" s="12">
        <f>Assumptions!$C$86+IF(AN6=1,Assumptions!$C$87,0)</f>
        <v>7500</v>
      </c>
      <c r="AO77" s="12">
        <f>Assumptions!$C$86+IF(AO6=1,Assumptions!$C$87,0)</f>
        <v>7500</v>
      </c>
      <c r="AP77" s="12">
        <f>Assumptions!$C$86+IF(AP6=1,Assumptions!$C$87,0)</f>
        <v>7500</v>
      </c>
    </row>
    <row r="78">
      <c r="A78" s="35" t="inlineStr">
        <is>
          <t>Cash (AED)</t>
        </is>
      </c>
      <c r="B78" s="14" t="inlineStr">
        <is>
          <t>AED</t>
        </is>
      </c>
      <c r="C78" s="56">
        <f>SUM(G78:R78)</f>
        <v>0</v>
      </c>
      <c r="D78" s="56">
        <f>SUM(S78:AD78)</f>
        <v>0</v>
      </c>
      <c r="E78" s="56">
        <f>SUM(AE78:AP78)</f>
        <v>0</v>
      </c>
      <c r="G78" s="12">
        <f>Assumptions!$C$88</f>
        <v>0</v>
      </c>
      <c r="H78" s="12">
        <f>Assumptions!$C$88</f>
        <v>0</v>
      </c>
      <c r="I78" s="12">
        <f>Assumptions!$C$88</f>
        <v>0</v>
      </c>
      <c r="J78" s="12">
        <f>Assumptions!$C$88</f>
        <v>0</v>
      </c>
      <c r="K78" s="12">
        <f>Assumptions!$C$88</f>
        <v>0</v>
      </c>
      <c r="L78" s="12">
        <f>Assumptions!$C$88</f>
        <v>0</v>
      </c>
      <c r="M78" s="12">
        <f>Assumptions!$C$88</f>
        <v>0</v>
      </c>
      <c r="N78" s="12">
        <f>Assumptions!$C$88</f>
        <v>0</v>
      </c>
      <c r="O78" s="12">
        <f>Assumptions!$C$88</f>
        <v>0</v>
      </c>
      <c r="P78" s="12">
        <f>Assumptions!$C$88</f>
        <v>0</v>
      </c>
      <c r="Q78" s="12">
        <f>Assumptions!$C$88</f>
        <v>0</v>
      </c>
      <c r="R78" s="12">
        <f>Assumptions!$C$88</f>
        <v>0</v>
      </c>
      <c r="S78" s="12">
        <f>Assumptions!$C$88</f>
        <v>0</v>
      </c>
      <c r="T78" s="12">
        <f>Assumptions!$C$88</f>
        <v>0</v>
      </c>
      <c r="U78" s="12">
        <f>Assumptions!$C$88</f>
        <v>0</v>
      </c>
      <c r="V78" s="12">
        <f>Assumptions!$C$88</f>
        <v>0</v>
      </c>
      <c r="W78" s="12">
        <f>Assumptions!$C$88</f>
        <v>0</v>
      </c>
      <c r="X78" s="12">
        <f>Assumptions!$C$88</f>
        <v>0</v>
      </c>
      <c r="Y78" s="12">
        <f>Assumptions!$C$88</f>
        <v>0</v>
      </c>
      <c r="Z78" s="12">
        <f>Assumptions!$C$88</f>
        <v>0</v>
      </c>
      <c r="AA78" s="12">
        <f>Assumptions!$C$88</f>
        <v>0</v>
      </c>
      <c r="AB78" s="12">
        <f>Assumptions!$C$88</f>
        <v>0</v>
      </c>
      <c r="AC78" s="12">
        <f>Assumptions!$C$88</f>
        <v>0</v>
      </c>
      <c r="AD78" s="12">
        <f>Assumptions!$C$88</f>
        <v>0</v>
      </c>
      <c r="AE78" s="12">
        <f>Assumptions!$C$88</f>
        <v>0</v>
      </c>
      <c r="AF78" s="12">
        <f>Assumptions!$C$88</f>
        <v>0</v>
      </c>
      <c r="AG78" s="12">
        <f>Assumptions!$C$88</f>
        <v>0</v>
      </c>
      <c r="AH78" s="12">
        <f>Assumptions!$C$88</f>
        <v>0</v>
      </c>
      <c r="AI78" s="12">
        <f>Assumptions!$C$88</f>
        <v>0</v>
      </c>
      <c r="AJ78" s="12">
        <f>Assumptions!$C$88</f>
        <v>0</v>
      </c>
      <c r="AK78" s="12">
        <f>Assumptions!$C$88</f>
        <v>0</v>
      </c>
      <c r="AL78" s="12">
        <f>Assumptions!$C$88</f>
        <v>0</v>
      </c>
      <c r="AM78" s="12">
        <f>Assumptions!$C$88</f>
        <v>0</v>
      </c>
      <c r="AN78" s="12">
        <f>Assumptions!$C$88</f>
        <v>0</v>
      </c>
      <c r="AO78" s="12">
        <f>Assumptions!$C$88</f>
        <v>0</v>
      </c>
      <c r="AP78" s="12">
        <f>Assumptions!$C$88</f>
        <v>0</v>
      </c>
    </row>
    <row r="79">
      <c r="A79" s="38" t="inlineStr">
        <is>
          <t>Administration</t>
        </is>
      </c>
      <c r="B79" s="58" t="inlineStr">
        <is>
          <t>AED</t>
        </is>
      </c>
      <c r="C79" s="59">
        <f>SUM(G79:R79)</f>
        <v>1820000</v>
      </c>
      <c r="D79" s="59">
        <f>SUM(S79:AD79)</f>
        <v>1770000</v>
      </c>
      <c r="E79" s="59">
        <f>SUM(AE79:AP79)</f>
        <v>1770000</v>
      </c>
      <c r="F79" s="40" t="n"/>
      <c r="G79" s="51">
        <f>SUM(G73:G78)</f>
        <v>197500</v>
      </c>
      <c r="H79" s="51">
        <f>SUM(H73:H78)</f>
        <v>147500</v>
      </c>
      <c r="I79" s="51">
        <f>SUM(I73:I78)</f>
        <v>147500</v>
      </c>
      <c r="J79" s="51">
        <f>SUM(J73:J78)</f>
        <v>147500</v>
      </c>
      <c r="K79" s="51">
        <f>SUM(K73:K78)</f>
        <v>147500</v>
      </c>
      <c r="L79" s="51">
        <f>SUM(L73:L78)</f>
        <v>147500</v>
      </c>
      <c r="M79" s="51">
        <f>SUM(M73:M78)</f>
        <v>147500</v>
      </c>
      <c r="N79" s="51">
        <f>SUM(N73:N78)</f>
        <v>147500</v>
      </c>
      <c r="O79" s="51">
        <f>SUM(O73:O78)</f>
        <v>147500</v>
      </c>
      <c r="P79" s="51">
        <f>SUM(P73:P78)</f>
        <v>147500</v>
      </c>
      <c r="Q79" s="51">
        <f>SUM(Q73:Q78)</f>
        <v>147500</v>
      </c>
      <c r="R79" s="51">
        <f>SUM(R73:R78)</f>
        <v>147500</v>
      </c>
      <c r="S79" s="51">
        <f>SUM(S73:S78)</f>
        <v>147500</v>
      </c>
      <c r="T79" s="51">
        <f>SUM(T73:T78)</f>
        <v>147500</v>
      </c>
      <c r="U79" s="51">
        <f>SUM(U73:U78)</f>
        <v>147500</v>
      </c>
      <c r="V79" s="51">
        <f>SUM(V73:V78)</f>
        <v>147500</v>
      </c>
      <c r="W79" s="51">
        <f>SUM(W73:W78)</f>
        <v>147500</v>
      </c>
      <c r="X79" s="51">
        <f>SUM(X73:X78)</f>
        <v>147500</v>
      </c>
      <c r="Y79" s="51">
        <f>SUM(Y73:Y78)</f>
        <v>147500</v>
      </c>
      <c r="Z79" s="51">
        <f>SUM(Z73:Z78)</f>
        <v>147500</v>
      </c>
      <c r="AA79" s="51">
        <f>SUM(AA73:AA78)</f>
        <v>147500</v>
      </c>
      <c r="AB79" s="51">
        <f>SUM(AB73:AB78)</f>
        <v>147500</v>
      </c>
      <c r="AC79" s="51">
        <f>SUM(AC73:AC78)</f>
        <v>147500</v>
      </c>
      <c r="AD79" s="51">
        <f>SUM(AD73:AD78)</f>
        <v>147500</v>
      </c>
      <c r="AE79" s="51">
        <f>SUM(AE73:AE78)</f>
        <v>147500</v>
      </c>
      <c r="AF79" s="51">
        <f>SUM(AF73:AF78)</f>
        <v>147500</v>
      </c>
      <c r="AG79" s="51">
        <f>SUM(AG73:AG78)</f>
        <v>147500</v>
      </c>
      <c r="AH79" s="51">
        <f>SUM(AH73:AH78)</f>
        <v>147500</v>
      </c>
      <c r="AI79" s="51">
        <f>SUM(AI73:AI78)</f>
        <v>147500</v>
      </c>
      <c r="AJ79" s="51">
        <f>SUM(AJ73:AJ78)</f>
        <v>147500</v>
      </c>
      <c r="AK79" s="51">
        <f>SUM(AK73:AK78)</f>
        <v>147500</v>
      </c>
      <c r="AL79" s="51">
        <f>SUM(AL73:AL78)</f>
        <v>147500</v>
      </c>
      <c r="AM79" s="51">
        <f>SUM(AM73:AM78)</f>
        <v>147500</v>
      </c>
      <c r="AN79" s="51">
        <f>SUM(AN73:AN78)</f>
        <v>147500</v>
      </c>
      <c r="AO79" s="51">
        <f>SUM(AO73:AO78)</f>
        <v>147500</v>
      </c>
      <c r="AP79" s="51">
        <f>SUM(AP73:AP78)</f>
        <v>147500</v>
      </c>
    </row>
    <row r="80">
      <c r="A80" s="11" t="inlineStr">
        <is>
          <t>Operating costs before contingency</t>
        </is>
      </c>
      <c r="B80" s="14" t="inlineStr">
        <is>
          <t>AED</t>
        </is>
      </c>
      <c r="C80" s="56">
        <f>SUM(G80:R80)</f>
        <v>6907200.6364265</v>
      </c>
      <c r="D80" s="56">
        <f>SUM(S80:AD80)</f>
        <v>7892726.82843331</v>
      </c>
      <c r="E80" s="56">
        <f>SUM(AE80:AP80)</f>
        <v>8920931.0546501</v>
      </c>
      <c r="G80" s="12">
        <f>G58+G66+G68+G72+G79</f>
        <v>702327.063749429</v>
      </c>
      <c r="H80" s="12">
        <f>H58+H66+H68+H72+H79</f>
        <v>554570.502248926</v>
      </c>
      <c r="I80" s="12">
        <f>I58+I66+I68+I72+I79</f>
        <v>556687.875144895</v>
      </c>
      <c r="J80" s="12">
        <f>J58+J66+J68+J72+J79</f>
        <v>558689.946448774</v>
      </c>
      <c r="K80" s="12">
        <f>K58+K66+K68+K72+K79</f>
        <v>571401.450322289</v>
      </c>
      <c r="L80" s="12">
        <f>L58+L66+L68+L72+L79</f>
        <v>574016.198949517</v>
      </c>
      <c r="M80" s="12">
        <f>M58+M66+M68+M72+M79</f>
        <v>556542.178406901</v>
      </c>
      <c r="N80" s="12">
        <f>N58+N66+N68+N72+N79</f>
        <v>558986.633914897</v>
      </c>
      <c r="O80" s="12">
        <f>O58+O66+O68+O72+O79</f>
        <v>561356.1456923</v>
      </c>
      <c r="P80" s="12">
        <f>P58+P66+P68+P72+P79</f>
        <v>563656.696490961</v>
      </c>
      <c r="Q80" s="12">
        <f>Q58+Q66+Q68+Q72+Q79</f>
        <v>565893.731762256</v>
      </c>
      <c r="R80" s="12">
        <f>R58+R66+R68+R72+R79</f>
        <v>583072.213295359</v>
      </c>
      <c r="S80" s="12">
        <f>S58+S66+S68+S72+S79</f>
        <v>641982.987006867</v>
      </c>
      <c r="T80" s="12">
        <f>T58+T66+T68+T72+T79</f>
        <v>644534.374906345</v>
      </c>
      <c r="U80" s="12">
        <f>U58+U66+U68+U72+U79</f>
        <v>647000.28585494</v>
      </c>
      <c r="V80" s="12">
        <f>V58+V66+V68+V72+V79</f>
        <v>649387.547006935</v>
      </c>
      <c r="W80" s="12">
        <f>W58+W66+W68+W72+W79</f>
        <v>656680.122062886</v>
      </c>
      <c r="X80" s="12">
        <f>X58+X66+X68+X72+X79</f>
        <v>658805.922535789</v>
      </c>
      <c r="Y80" s="12">
        <f>Y58+Y66+Y68+Y72+Y79</f>
        <v>660870.112406188</v>
      </c>
      <c r="Z80" s="12">
        <f>Z58+Z66+Z68+Z72+Z79</f>
        <v>662877.406915129</v>
      </c>
      <c r="AA80" s="12">
        <f>AA58+AA66+AA68+AA72+AA79</f>
        <v>664832.116156609</v>
      </c>
      <c r="AB80" s="12">
        <f>AB58+AB66+AB68+AB72+AB79</f>
        <v>666738.184054305</v>
      </c>
      <c r="AC80" s="12">
        <f>AC58+AC66+AC68+AC72+AC79</f>
        <v>668599.223239561</v>
      </c>
      <c r="AD80" s="12">
        <f>AD58+AD66+AD68+AD72+AD79</f>
        <v>670418.546287751</v>
      </c>
      <c r="AE80" s="12">
        <f>AE58+AE66+AE68+AE72+AE79</f>
        <v>729566.453872843</v>
      </c>
      <c r="AF80" s="12">
        <f>AF58+AF66+AF68+AF72+AF79</f>
        <v>731823.441402464</v>
      </c>
      <c r="AG80" s="12">
        <f>AG58+AG66+AG68+AG72+AG79</f>
        <v>734006.380421698</v>
      </c>
      <c r="AH80" s="12">
        <f>AH58+AH66+AH68+AH72+AH79</f>
        <v>736121.1114498</v>
      </c>
      <c r="AI80" s="12">
        <f>AI58+AI66+AI68+AI72+AI79</f>
        <v>742404.044361835</v>
      </c>
      <c r="AJ80" s="12">
        <f>AJ58+AJ66+AJ68+AJ72+AJ79</f>
        <v>744293.947102894</v>
      </c>
      <c r="AK80" s="12">
        <f>AK58+AK66+AK68+AK72+AK79</f>
        <v>746130.253914386</v>
      </c>
      <c r="AL80" s="12">
        <f>AL58+AL66+AL68+AL72+AL79</f>
        <v>747917.018691497</v>
      </c>
      <c r="AM80" s="12">
        <f>AM58+AM66+AM68+AM72+AM79</f>
        <v>749657.951518972</v>
      </c>
      <c r="AN80" s="12">
        <f>AN58+AN66+AN68+AN72+AN79</f>
        <v>751356.451368952</v>
      </c>
      <c r="AO80" s="12">
        <f>AO58+AO66+AO68+AO72+AO79</f>
        <v>753015.635388626</v>
      </c>
      <c r="AP80" s="12">
        <f>AP58+AP66+AP68+AP72+AP79</f>
        <v>754638.365156132</v>
      </c>
    </row>
    <row r="81">
      <c r="A81" s="4" t="inlineStr">
        <is>
          <t>Contingency</t>
        </is>
      </c>
      <c r="B81" s="14" t="inlineStr">
        <is>
          <t>AED</t>
        </is>
      </c>
      <c r="C81" s="56">
        <f>SUM(G81:R81)</f>
        <v>1036080.09546398</v>
      </c>
      <c r="D81" s="56">
        <f>SUM(S81:AD81)</f>
        <v>1183909.024265</v>
      </c>
      <c r="E81" s="56">
        <f>SUM(AE81:AP81)</f>
        <v>1338139.65819751</v>
      </c>
      <c r="G81" s="57">
        <f>G80*Assumptions!$C$91</f>
        <v>105349.059562414</v>
      </c>
      <c r="H81" s="57">
        <f>H80*Assumptions!$C$91</f>
        <v>83185.5753373389</v>
      </c>
      <c r="I81" s="57">
        <f>I80*Assumptions!$C$91</f>
        <v>83503.1812717342</v>
      </c>
      <c r="J81" s="57">
        <f>J80*Assumptions!$C$91</f>
        <v>83803.4919673161</v>
      </c>
      <c r="K81" s="57">
        <f>K80*Assumptions!$C$91</f>
        <v>85710.2175483434</v>
      </c>
      <c r="L81" s="57">
        <f>L80*Assumptions!$C$91</f>
        <v>86102.4298424276</v>
      </c>
      <c r="M81" s="57">
        <f>M80*Assumptions!$C$91</f>
        <v>83481.3267610352</v>
      </c>
      <c r="N81" s="57">
        <f>N80*Assumptions!$C$91</f>
        <v>83847.9950872345</v>
      </c>
      <c r="O81" s="57">
        <f>O80*Assumptions!$C$91</f>
        <v>84203.421853845</v>
      </c>
      <c r="P81" s="57">
        <f>P80*Assumptions!$C$91</f>
        <v>84548.5044736442</v>
      </c>
      <c r="Q81" s="57">
        <f>Q80*Assumptions!$C$91</f>
        <v>84884.0597643383</v>
      </c>
      <c r="R81" s="57">
        <f>R80*Assumptions!$C$91</f>
        <v>87460.8319943039</v>
      </c>
      <c r="S81" s="57">
        <f>S80*Assumptions!$C$91</f>
        <v>96297.44805103</v>
      </c>
      <c r="T81" s="57">
        <f>T80*Assumptions!$C$91</f>
        <v>96680.1562359518</v>
      </c>
      <c r="U81" s="57">
        <f>U80*Assumptions!$C$91</f>
        <v>97050.0428782411</v>
      </c>
      <c r="V81" s="57">
        <f>V80*Assumptions!$C$91</f>
        <v>97408.1320510402</v>
      </c>
      <c r="W81" s="57">
        <f>W80*Assumptions!$C$91</f>
        <v>98502.0183094329</v>
      </c>
      <c r="X81" s="57">
        <f>X80*Assumptions!$C$91</f>
        <v>98820.8883803683</v>
      </c>
      <c r="Y81" s="57">
        <f>Y80*Assumptions!$C$91</f>
        <v>99130.5168609282</v>
      </c>
      <c r="Z81" s="57">
        <f>Z80*Assumptions!$C$91</f>
        <v>99431.6110372694</v>
      </c>
      <c r="AA81" s="57">
        <f>AA80*Assumptions!$C$91</f>
        <v>99724.8174234914</v>
      </c>
      <c r="AB81" s="57">
        <f>AB80*Assumptions!$C$91</f>
        <v>100010.727608146</v>
      </c>
      <c r="AC81" s="57">
        <f>AC80*Assumptions!$C$91</f>
        <v>100289.883485934</v>
      </c>
      <c r="AD81" s="57">
        <f>AD80*Assumptions!$C$91</f>
        <v>100562.781943163</v>
      </c>
      <c r="AE81" s="57">
        <f>AE80*Assumptions!$C$91</f>
        <v>109434.968080926</v>
      </c>
      <c r="AF81" s="57">
        <f>AF80*Assumptions!$C$91</f>
        <v>109773.51621037</v>
      </c>
      <c r="AG81" s="57">
        <f>AG80*Assumptions!$C$91</f>
        <v>110100.957063255</v>
      </c>
      <c r="AH81" s="57">
        <f>AH80*Assumptions!$C$91</f>
        <v>110418.16671747</v>
      </c>
      <c r="AI81" s="57">
        <f>AI80*Assumptions!$C$91</f>
        <v>111360.606654275</v>
      </c>
      <c r="AJ81" s="57">
        <f>AJ80*Assumptions!$C$91</f>
        <v>111644.092065434</v>
      </c>
      <c r="AK81" s="57">
        <f>AK80*Assumptions!$C$91</f>
        <v>111919.538087158</v>
      </c>
      <c r="AL81" s="57">
        <f>AL80*Assumptions!$C$91</f>
        <v>112187.552803724</v>
      </c>
      <c r="AM81" s="57">
        <f>AM80*Assumptions!$C$91</f>
        <v>112448.692727846</v>
      </c>
      <c r="AN81" s="57">
        <f>AN80*Assumptions!$C$91</f>
        <v>112703.467705343</v>
      </c>
      <c r="AO81" s="57">
        <f>AO80*Assumptions!$C$91</f>
        <v>112952.345308294</v>
      </c>
      <c r="AP81" s="57">
        <f>AP80*Assumptions!$C$91</f>
        <v>113195.75477342</v>
      </c>
    </row>
    <row r="82">
      <c r="A82" s="38" t="inlineStr">
        <is>
          <t>Result</t>
        </is>
      </c>
      <c r="B82" s="58" t="inlineStr">
        <is>
          <t>AED</t>
        </is>
      </c>
      <c r="C82" s="59">
        <f>SUM(G82:R82)</f>
        <v>-2110921.97335654</v>
      </c>
      <c r="D82" s="59">
        <f>SUM(S82:AD82)</f>
        <v>3616971.46545138</v>
      </c>
      <c r="E82" s="59">
        <f>SUM(AE82:AP82)</f>
        <v>8823156.25181668</v>
      </c>
      <c r="F82" s="40" t="n"/>
      <c r="G82" s="51">
        <f>G59-G66-G68-G72-G79-G81</f>
        <v>-600990.664997557</v>
      </c>
      <c r="H82" s="51">
        <f>H59-H66-H68-H72-H79-H81</f>
        <v>-401699.585955407</v>
      </c>
      <c r="I82" s="51">
        <f>I59-I66-I68-I72-I79-I81</f>
        <v>-377005.707253475</v>
      </c>
      <c r="J82" s="51">
        <f>J59-J66-J68-J72-J79-J81</f>
        <v>-354225.399303623</v>
      </c>
      <c r="K82" s="51">
        <f>K59-K66-K68-K72-K79-K81</f>
        <v>-144880.236001132</v>
      </c>
      <c r="L82" s="51">
        <f>L59-L66-L68-L72-L79-L81</f>
        <v>-108065.562089995</v>
      </c>
      <c r="M82" s="51">
        <f>M59-M66-M68-M72-M79-M81</f>
        <v>-63675.3652365276</v>
      </c>
      <c r="N82" s="51">
        <f>N59-N66-N68-N72-N79-N81</f>
        <v>-43698.5695902482</v>
      </c>
      <c r="O82" s="51">
        <f>O59-O66-O68-O72-O79-O81</f>
        <v>-25018.5152552084</v>
      </c>
      <c r="P82" s="51">
        <f>P59-P66-P68-P72-P79-P81</f>
        <v>-7529.36462803821</v>
      </c>
      <c r="Q82" s="51">
        <f>Q59-Q66-Q68-Q72-Q79-Q81</f>
        <v>8865.00566346651</v>
      </c>
      <c r="R82" s="51">
        <f>R59-R66-R68-R72-R79-R81</f>
        <v>7001.99129121001</v>
      </c>
      <c r="S82" s="51">
        <f>S59-S66-S68-S72-S79-S81</f>
        <v>94593.5357853682</v>
      </c>
      <c r="T82" s="51">
        <f>T59-T66-T68-T72-T79-T81</f>
        <v>116442.023925042</v>
      </c>
      <c r="U82" s="51">
        <f>U59-U66-U68-U72-U79-U81</f>
        <v>136850.772590227</v>
      </c>
      <c r="V82" s="51">
        <f>V59-V66-V68-V72-V79-V81</f>
        <v>155937.429181326</v>
      </c>
      <c r="W82" s="51">
        <f>W59-W66-W68-W72-W79-W81</f>
        <v>337746.918190885</v>
      </c>
      <c r="X82" s="51">
        <f>X59-X66-X68-X72-X79-X81</f>
        <v>354303.277515724</v>
      </c>
      <c r="Y82" s="51">
        <f>Y59-Y66-Y68-Y72-Y79-Y81</f>
        <v>369829.899817826</v>
      </c>
      <c r="Z82" s="51">
        <f>Z59-Z66-Z68-Z72-Z79-Z81</f>
        <v>384407.317613742</v>
      </c>
      <c r="AA82" s="51">
        <f>AA59-AA66-AA68-AA72-AA79-AA81</f>
        <v>398108.981673613</v>
      </c>
      <c r="AB82" s="51">
        <f>AB59-AB66-AB68-AB72-AB79-AB81</f>
        <v>411001.955901395</v>
      </c>
      <c r="AC82" s="51">
        <f>AC59-AC66-AC68-AC72-AC79-AC81</f>
        <v>423147.538125234</v>
      </c>
      <c r="AD82" s="51">
        <f>AD59-AD66-AD68-AD72-AD79-AD81</f>
        <v>434601.815130999</v>
      </c>
      <c r="AE82" s="51">
        <f>AE59-AE66-AE68-AE72-AE79-AE81</f>
        <v>556766.748641075</v>
      </c>
      <c r="AF82" s="51">
        <f>AF59-AF66-AF68-AF72-AF79-AF81</f>
        <v>575893.628518065</v>
      </c>
      <c r="AG82" s="51">
        <f>AG59-AG66-AG68-AG72-AG79-AG81</f>
        <v>593776.13930484</v>
      </c>
      <c r="AH82" s="51">
        <f>AH59-AH66-AH68-AH72-AH79-AH81</f>
        <v>610514.667330285</v>
      </c>
      <c r="AI82" s="51">
        <f>AI59-AI66-AI68-AI72-AI79-AI81</f>
        <v>765547.863216534</v>
      </c>
      <c r="AJ82" s="51">
        <f>AJ59-AJ66-AJ68-AJ72-AJ79-AJ81</f>
        <v>780096.685787118</v>
      </c>
      <c r="AK82" s="51">
        <f>AK59-AK66-AK68-AK72-AK79-AK81</f>
        <v>793751.592751737</v>
      </c>
      <c r="AL82" s="51">
        <f>AL59-AL66-AL68-AL72-AL79-AL81</f>
        <v>806581.645720217</v>
      </c>
      <c r="AM82" s="51">
        <f>AM59-AM66-AM68-AM72-AM79-AM81</f>
        <v>818649.911404976</v>
      </c>
      <c r="AN82" s="51">
        <f>AN59-AN66-AN68-AN72-AN79-AN81</f>
        <v>830014.043458972</v>
      </c>
      <c r="AO82" s="51">
        <f>AO59-AO66-AO68-AO72-AO79-AO81</f>
        <v>840726.802746071</v>
      </c>
      <c r="AP82" s="51">
        <f>AP59-AP66-AP68-AP72-AP79-AP81</f>
        <v>850836.522936788</v>
      </c>
    </row>
    <row r="85">
      <c r="A85" s="11" t="inlineStr">
        <is>
          <t>Funding</t>
        </is>
      </c>
      <c r="B85" s="14" t="inlineStr">
        <is>
          <t>AED</t>
        </is>
      </c>
      <c r="C85" s="56">
        <f>SUM(G85:R85)</f>
        <v>7000000</v>
      </c>
      <c r="D85" s="56">
        <f>SUM(S85:AD85)</f>
        <v>0</v>
      </c>
      <c r="E85" s="56">
        <f>SUM(AE85:AP85)</f>
        <v>0</v>
      </c>
      <c r="G85" s="12">
        <f>IF(G6=1,Assumptions!$C$7,0)</f>
        <v>7000000</v>
      </c>
      <c r="H85" s="12">
        <f>IF(H6=1,Assumptions!$C$7,0)</f>
        <v>0</v>
      </c>
      <c r="I85" s="12">
        <f>IF(I6=1,Assumptions!$C$7,0)</f>
        <v>0</v>
      </c>
      <c r="J85" s="12">
        <f>IF(J6=1,Assumptions!$C$7,0)</f>
        <v>0</v>
      </c>
      <c r="K85" s="12">
        <f>IF(K6=1,Assumptions!$C$7,0)</f>
        <v>0</v>
      </c>
      <c r="L85" s="12">
        <f>IF(L6=1,Assumptions!$C$7,0)</f>
        <v>0</v>
      </c>
      <c r="M85" s="12">
        <f>IF(M6=1,Assumptions!$C$7,0)</f>
        <v>0</v>
      </c>
      <c r="N85" s="12">
        <f>IF(N6=1,Assumptions!$C$7,0)</f>
        <v>0</v>
      </c>
      <c r="O85" s="12">
        <f>IF(O6=1,Assumptions!$C$7,0)</f>
        <v>0</v>
      </c>
      <c r="P85" s="12">
        <f>IF(P6=1,Assumptions!$C$7,0)</f>
        <v>0</v>
      </c>
      <c r="Q85" s="12">
        <f>IF(Q6=1,Assumptions!$C$7,0)</f>
        <v>0</v>
      </c>
      <c r="R85" s="12">
        <f>IF(R6=1,Assumptions!$C$7,0)</f>
        <v>0</v>
      </c>
      <c r="S85" s="12">
        <f>IF(S6=1,Assumptions!$C$7,0)</f>
        <v>0</v>
      </c>
      <c r="T85" s="12">
        <f>IF(T6=1,Assumptions!$C$7,0)</f>
        <v>0</v>
      </c>
      <c r="U85" s="12">
        <f>IF(U6=1,Assumptions!$C$7,0)</f>
        <v>0</v>
      </c>
      <c r="V85" s="12">
        <f>IF(V6=1,Assumptions!$C$7,0)</f>
        <v>0</v>
      </c>
      <c r="W85" s="12">
        <f>IF(W6=1,Assumptions!$C$7,0)</f>
        <v>0</v>
      </c>
      <c r="X85" s="12">
        <f>IF(X6=1,Assumptions!$C$7,0)</f>
        <v>0</v>
      </c>
      <c r="Y85" s="12">
        <f>IF(Y6=1,Assumptions!$C$7,0)</f>
        <v>0</v>
      </c>
      <c r="Z85" s="12">
        <f>IF(Z6=1,Assumptions!$C$7,0)</f>
        <v>0</v>
      </c>
      <c r="AA85" s="12">
        <f>IF(AA6=1,Assumptions!$C$7,0)</f>
        <v>0</v>
      </c>
      <c r="AB85" s="12">
        <f>IF(AB6=1,Assumptions!$C$7,0)</f>
        <v>0</v>
      </c>
      <c r="AC85" s="12">
        <f>IF(AC6=1,Assumptions!$C$7,0)</f>
        <v>0</v>
      </c>
      <c r="AD85" s="12">
        <f>IF(AD6=1,Assumptions!$C$7,0)</f>
        <v>0</v>
      </c>
      <c r="AE85" s="12">
        <f>IF(AE6=1,Assumptions!$C$7,0)</f>
        <v>0</v>
      </c>
      <c r="AF85" s="12">
        <f>IF(AF6=1,Assumptions!$C$7,0)</f>
        <v>0</v>
      </c>
      <c r="AG85" s="12">
        <f>IF(AG6=1,Assumptions!$C$7,0)</f>
        <v>0</v>
      </c>
      <c r="AH85" s="12">
        <f>IF(AH6=1,Assumptions!$C$7,0)</f>
        <v>0</v>
      </c>
      <c r="AI85" s="12">
        <f>IF(AI6=1,Assumptions!$C$7,0)</f>
        <v>0</v>
      </c>
      <c r="AJ85" s="12">
        <f>IF(AJ6=1,Assumptions!$C$7,0)</f>
        <v>0</v>
      </c>
      <c r="AK85" s="12">
        <f>IF(AK6=1,Assumptions!$C$7,0)</f>
        <v>0</v>
      </c>
      <c r="AL85" s="12">
        <f>IF(AL6=1,Assumptions!$C$7,0)</f>
        <v>0</v>
      </c>
      <c r="AM85" s="12">
        <f>IF(AM6=1,Assumptions!$C$7,0)</f>
        <v>0</v>
      </c>
      <c r="AN85" s="12">
        <f>IF(AN6=1,Assumptions!$C$7,0)</f>
        <v>0</v>
      </c>
      <c r="AO85" s="12">
        <f>IF(AO6=1,Assumptions!$C$7,0)</f>
        <v>0</v>
      </c>
      <c r="AP85" s="12">
        <f>IF(AP6=1,Assumptions!$C$7,0)</f>
        <v>0</v>
      </c>
    </row>
    <row r="86">
      <c r="A86" s="38" t="inlineStr">
        <is>
          <t>Cash at end of month</t>
        </is>
      </c>
      <c r="B86" s="58" t="inlineStr">
        <is>
          <t>AED</t>
        </is>
      </c>
      <c r="C86" s="59">
        <f>R86</f>
        <v>4889078.02664347</v>
      </c>
      <c r="D86" s="59">
        <f>AD86</f>
        <v>8506049.49209485</v>
      </c>
      <c r="E86" s="59">
        <f>AP86</f>
        <v>17329205.7439115</v>
      </c>
      <c r="F86" s="40" t="n"/>
      <c r="G86" s="51">
        <f>Assumptions!$C$8+G82+G85</f>
        <v>6399009.33500244</v>
      </c>
      <c r="H86" s="51">
        <f>G86+H82+H85</f>
        <v>5997309.74904704</v>
      </c>
      <c r="I86" s="51">
        <f>H86+I82+I85</f>
        <v>5620304.04179356</v>
      </c>
      <c r="J86" s="51">
        <f>I86+J82+J85</f>
        <v>5266078.64248994</v>
      </c>
      <c r="K86" s="51">
        <f>J86+K82+K85</f>
        <v>5121198.40648881</v>
      </c>
      <c r="L86" s="51">
        <f>K86+L82+L85</f>
        <v>5013132.84439881</v>
      </c>
      <c r="M86" s="51">
        <f>L86+M82+M85</f>
        <v>4949457.47916228</v>
      </c>
      <c r="N86" s="51">
        <f>M86+N82+N85</f>
        <v>4905758.90957204</v>
      </c>
      <c r="O86" s="51">
        <f>N86+O82+O85</f>
        <v>4880740.39431683</v>
      </c>
      <c r="P86" s="51">
        <f>O86+P82+P85</f>
        <v>4873211.02968879</v>
      </c>
      <c r="Q86" s="51">
        <f>P86+Q82+Q85</f>
        <v>4882076.03535226</v>
      </c>
      <c r="R86" s="51">
        <f>Q86+R82+R85</f>
        <v>4889078.02664347</v>
      </c>
      <c r="S86" s="51">
        <f>R86+S82+S85</f>
        <v>4983671.56242883</v>
      </c>
      <c r="T86" s="51">
        <f>S86+T82+T85</f>
        <v>5100113.58635388</v>
      </c>
      <c r="U86" s="51">
        <f>T86+U82+U85</f>
        <v>5236964.3589441</v>
      </c>
      <c r="V86" s="51">
        <f>U86+V82+V85</f>
        <v>5392901.78812543</v>
      </c>
      <c r="W86" s="51">
        <f>V86+W82+W85</f>
        <v>5730648.70631631</v>
      </c>
      <c r="X86" s="51">
        <f>W86+X82+X85</f>
        <v>6084951.98383204</v>
      </c>
      <c r="Y86" s="51">
        <f>X86+Y82+Y85</f>
        <v>6454781.88364986</v>
      </c>
      <c r="Z86" s="51">
        <f>Y86+Z82+Z85</f>
        <v>6839189.20126361</v>
      </c>
      <c r="AA86" s="51">
        <f>Z86+AA82+AA85</f>
        <v>7237298.18293722</v>
      </c>
      <c r="AB86" s="51">
        <f>AA86+AB82+AB85</f>
        <v>7648300.13883861</v>
      </c>
      <c r="AC86" s="51">
        <f>AB86+AC82+AC85</f>
        <v>8071447.67696385</v>
      </c>
      <c r="AD86" s="51">
        <f>AC86+AD82+AD85</f>
        <v>8506049.49209485</v>
      </c>
      <c r="AE86" s="51">
        <f>AD86+AE82+AE85</f>
        <v>9062816.24073592</v>
      </c>
      <c r="AF86" s="51">
        <f>AE86+AF82+AF85</f>
        <v>9638709.86925399</v>
      </c>
      <c r="AG86" s="51">
        <f>AF86+AG82+AG85</f>
        <v>10232486.0085588</v>
      </c>
      <c r="AH86" s="51">
        <f>AG86+AH82+AH85</f>
        <v>10843000.6758891</v>
      </c>
      <c r="AI86" s="51">
        <f>AH86+AI82+AI85</f>
        <v>11608548.5391057</v>
      </c>
      <c r="AJ86" s="51">
        <f>AI86+AJ82+AJ85</f>
        <v>12388645.2248928</v>
      </c>
      <c r="AK86" s="51">
        <f>AJ86+AK82+AK85</f>
        <v>13182396.8176445</v>
      </c>
      <c r="AL86" s="51">
        <f>AK86+AL82+AL85</f>
        <v>13988978.4633647</v>
      </c>
      <c r="AM86" s="51">
        <f>AL86+AM82+AM85</f>
        <v>14807628.3747697</v>
      </c>
      <c r="AN86" s="51">
        <f>AM86+AN82+AN85</f>
        <v>15637642.4182287</v>
      </c>
      <c r="AO86" s="51">
        <f>AN86+AO82+AO85</f>
        <v>16478369.2209747</v>
      </c>
      <c r="AP86" s="51">
        <f>AO86+AP82+AP85</f>
        <v>17329205.7439115</v>
      </c>
    </row>
    <row r="87">
      <c r="A87" s="11" t="inlineStr">
        <is>
          <t>Lowest cash in the year</t>
        </is>
      </c>
      <c r="B87" s="14" t="inlineStr">
        <is>
          <t>AED</t>
        </is>
      </c>
      <c r="C87" s="63">
        <f>MIN(G86:R86)</f>
        <v>4873211.02968879</v>
      </c>
      <c r="D87" s="63">
        <f>MIN(S86:AD86)</f>
        <v>4983671.56242883</v>
      </c>
      <c r="E87" s="63">
        <f>MIN(AE86:AP86)</f>
        <v>9062816.24073592</v>
      </c>
    </row>
    <row r="88">
      <c r="A88" s="11" t="inlineStr">
        <is>
          <t>Month of the lowest cash</t>
        </is>
      </c>
      <c r="B88" s="14" t="inlineStr">
        <is>
          <t>month</t>
        </is>
      </c>
      <c r="C88" s="64">
        <f>MATCH(C87,G86:R86,0)+0</f>
        <v>10</v>
      </c>
      <c r="D88" s="64">
        <f>MATCH(D87,S86:AD86,0)+12</f>
        <v>13</v>
      </c>
      <c r="E88" s="64">
        <f>MATCH(E87,AE86:AP86,0)+24</f>
        <v>25</v>
      </c>
    </row>
    <row r="89">
      <c r="A89" s="11" t="inlineStr">
        <is>
          <t>Month number if the result is positive (999 if not)</t>
        </is>
      </c>
      <c r="B89" s="14" t="inlineStr">
        <is>
          <t>month</t>
        </is>
      </c>
      <c r="G89" s="25">
        <f>IF(G82&gt;0,G6,999)</f>
        <v>999</v>
      </c>
      <c r="H89" s="25">
        <f>IF(H82&gt;0,H6,999)</f>
        <v>999</v>
      </c>
      <c r="I89" s="25">
        <f>IF(I82&gt;0,I6,999)</f>
        <v>999</v>
      </c>
      <c r="J89" s="25">
        <f>IF(J82&gt;0,J6,999)</f>
        <v>999</v>
      </c>
      <c r="K89" s="25">
        <f>IF(K82&gt;0,K6,999)</f>
        <v>999</v>
      </c>
      <c r="L89" s="25">
        <f>IF(L82&gt;0,L6,999)</f>
        <v>999</v>
      </c>
      <c r="M89" s="25">
        <f>IF(M82&gt;0,M6,999)</f>
        <v>999</v>
      </c>
      <c r="N89" s="25">
        <f>IF(N82&gt;0,N6,999)</f>
        <v>999</v>
      </c>
      <c r="O89" s="25">
        <f>IF(O82&gt;0,O6,999)</f>
        <v>999</v>
      </c>
      <c r="P89" s="25">
        <f>IF(P82&gt;0,P6,999)</f>
        <v>999</v>
      </c>
      <c r="Q89" s="25">
        <f>IF(Q82&gt;0,Q6,999)</f>
        <v>11</v>
      </c>
      <c r="R89" s="25">
        <f>IF(R82&gt;0,R6,999)</f>
        <v>12</v>
      </c>
      <c r="S89" s="25">
        <f>IF(S82&gt;0,S6,999)</f>
        <v>13</v>
      </c>
      <c r="T89" s="25">
        <f>IF(T82&gt;0,T6,999)</f>
        <v>14</v>
      </c>
      <c r="U89" s="25">
        <f>IF(U82&gt;0,U6,999)</f>
        <v>15</v>
      </c>
      <c r="V89" s="25">
        <f>IF(V82&gt;0,V6,999)</f>
        <v>16</v>
      </c>
      <c r="W89" s="25">
        <f>IF(W82&gt;0,W6,999)</f>
        <v>17</v>
      </c>
      <c r="X89" s="25">
        <f>IF(X82&gt;0,X6,999)</f>
        <v>18</v>
      </c>
      <c r="Y89" s="25">
        <f>IF(Y82&gt;0,Y6,999)</f>
        <v>19</v>
      </c>
      <c r="Z89" s="25">
        <f>IF(Z82&gt;0,Z6,999)</f>
        <v>20</v>
      </c>
      <c r="AA89" s="25">
        <f>IF(AA82&gt;0,AA6,999)</f>
        <v>21</v>
      </c>
      <c r="AB89" s="25">
        <f>IF(AB82&gt;0,AB6,999)</f>
        <v>22</v>
      </c>
      <c r="AC89" s="25">
        <f>IF(AC82&gt;0,AC6,999)</f>
        <v>23</v>
      </c>
      <c r="AD89" s="25">
        <f>IF(AD82&gt;0,AD6,999)</f>
        <v>24</v>
      </c>
      <c r="AE89" s="25">
        <f>IF(AE82&gt;0,AE6,999)</f>
        <v>25</v>
      </c>
      <c r="AF89" s="25">
        <f>IF(AF82&gt;0,AF6,999)</f>
        <v>26</v>
      </c>
      <c r="AG89" s="25">
        <f>IF(AG82&gt;0,AG6,999)</f>
        <v>27</v>
      </c>
      <c r="AH89" s="25">
        <f>IF(AH82&gt;0,AH6,999)</f>
        <v>28</v>
      </c>
      <c r="AI89" s="25">
        <f>IF(AI82&gt;0,AI6,999)</f>
        <v>29</v>
      </c>
      <c r="AJ89" s="25">
        <f>IF(AJ82&gt;0,AJ6,999)</f>
        <v>30</v>
      </c>
      <c r="AK89" s="25">
        <f>IF(AK82&gt;0,AK6,999)</f>
        <v>31</v>
      </c>
      <c r="AL89" s="25">
        <f>IF(AL82&gt;0,AL6,999)</f>
        <v>32</v>
      </c>
      <c r="AM89" s="25">
        <f>IF(AM82&gt;0,AM6,999)</f>
        <v>33</v>
      </c>
      <c r="AN89" s="25">
        <f>IF(AN82&gt;0,AN6,999)</f>
        <v>34</v>
      </c>
      <c r="AO89" s="25">
        <f>IF(AO82&gt;0,AO6,999)</f>
        <v>35</v>
      </c>
      <c r="AP89" s="25">
        <f>IF(AP82&gt;0,AP6,999)</f>
        <v>36</v>
      </c>
    </row>
    <row r="90">
      <c r="A90" s="11" t="inlineStr">
        <is>
          <t>Month number if cash is below zero (999 if not)</t>
        </is>
      </c>
      <c r="B90" s="14" t="inlineStr">
        <is>
          <t>month</t>
        </is>
      </c>
      <c r="G90" s="25">
        <f>IF(G86&lt;0,G6,999)</f>
        <v>999</v>
      </c>
      <c r="H90" s="25">
        <f>IF(H86&lt;0,H6,999)</f>
        <v>999</v>
      </c>
      <c r="I90" s="25">
        <f>IF(I86&lt;0,I6,999)</f>
        <v>999</v>
      </c>
      <c r="J90" s="25">
        <f>IF(J86&lt;0,J6,999)</f>
        <v>999</v>
      </c>
      <c r="K90" s="25">
        <f>IF(K86&lt;0,K6,999)</f>
        <v>999</v>
      </c>
      <c r="L90" s="25">
        <f>IF(L86&lt;0,L6,999)</f>
        <v>999</v>
      </c>
      <c r="M90" s="25">
        <f>IF(M86&lt;0,M6,999)</f>
        <v>999</v>
      </c>
      <c r="N90" s="25">
        <f>IF(N86&lt;0,N6,999)</f>
        <v>999</v>
      </c>
      <c r="O90" s="25">
        <f>IF(O86&lt;0,O6,999)</f>
        <v>999</v>
      </c>
      <c r="P90" s="25">
        <f>IF(P86&lt;0,P6,999)</f>
        <v>999</v>
      </c>
      <c r="Q90" s="25">
        <f>IF(Q86&lt;0,Q6,999)</f>
        <v>999</v>
      </c>
      <c r="R90" s="25">
        <f>IF(R86&lt;0,R6,999)</f>
        <v>999</v>
      </c>
      <c r="S90" s="25">
        <f>IF(S86&lt;0,S6,999)</f>
        <v>999</v>
      </c>
      <c r="T90" s="25">
        <f>IF(T86&lt;0,T6,999)</f>
        <v>999</v>
      </c>
      <c r="U90" s="25">
        <f>IF(U86&lt;0,U6,999)</f>
        <v>999</v>
      </c>
      <c r="V90" s="25">
        <f>IF(V86&lt;0,V6,999)</f>
        <v>999</v>
      </c>
      <c r="W90" s="25">
        <f>IF(W86&lt;0,W6,999)</f>
        <v>999</v>
      </c>
      <c r="X90" s="25">
        <f>IF(X86&lt;0,X6,999)</f>
        <v>999</v>
      </c>
      <c r="Y90" s="25">
        <f>IF(Y86&lt;0,Y6,999)</f>
        <v>999</v>
      </c>
      <c r="Z90" s="25">
        <f>IF(Z86&lt;0,Z6,999)</f>
        <v>999</v>
      </c>
      <c r="AA90" s="25">
        <f>IF(AA86&lt;0,AA6,999)</f>
        <v>999</v>
      </c>
      <c r="AB90" s="25">
        <f>IF(AB86&lt;0,AB6,999)</f>
        <v>999</v>
      </c>
      <c r="AC90" s="25">
        <f>IF(AC86&lt;0,AC6,999)</f>
        <v>999</v>
      </c>
      <c r="AD90" s="25">
        <f>IF(AD86&lt;0,AD6,999)</f>
        <v>999</v>
      </c>
      <c r="AE90" s="25">
        <f>IF(AE86&lt;0,AE6,999)</f>
        <v>999</v>
      </c>
      <c r="AF90" s="25">
        <f>IF(AF86&lt;0,AF6,999)</f>
        <v>999</v>
      </c>
      <c r="AG90" s="25">
        <f>IF(AG86&lt;0,AG6,999)</f>
        <v>999</v>
      </c>
      <c r="AH90" s="25">
        <f>IF(AH86&lt;0,AH6,999)</f>
        <v>999</v>
      </c>
      <c r="AI90" s="25">
        <f>IF(AI86&lt;0,AI6,999)</f>
        <v>999</v>
      </c>
      <c r="AJ90" s="25">
        <f>IF(AJ86&lt;0,AJ6,999)</f>
        <v>999</v>
      </c>
      <c r="AK90" s="25">
        <f>IF(AK86&lt;0,AK6,999)</f>
        <v>999</v>
      </c>
      <c r="AL90" s="25">
        <f>IF(AL86&lt;0,AL6,999)</f>
        <v>999</v>
      </c>
      <c r="AM90" s="25">
        <f>IF(AM86&lt;0,AM6,999)</f>
        <v>999</v>
      </c>
      <c r="AN90" s="25">
        <f>IF(AN86&lt;0,AN6,999)</f>
        <v>999</v>
      </c>
      <c r="AO90" s="25">
        <f>IF(AO86&lt;0,AO6,999)</f>
        <v>999</v>
      </c>
      <c r="AP90" s="25">
        <f>IF(AP86&lt;0,AP6,999)</f>
        <v>999</v>
      </c>
    </row>
    <row r="94">
      <c r="A94" s="52" t="inlineStr">
        <is>
          <t>Run 2: cost per install from Sensitivity!A7, conversion from Sensitivity!C6</t>
        </is>
      </c>
    </row>
    <row r="95">
      <c r="A95" s="53" t="inlineStr"/>
      <c r="B95" s="53" t="inlineStr">
        <is>
          <t>Unit</t>
        </is>
      </c>
      <c r="C95" s="54" t="inlineStr">
        <is>
          <t>Year 1</t>
        </is>
      </c>
      <c r="D95" s="54" t="inlineStr">
        <is>
          <t>Year 2</t>
        </is>
      </c>
      <c r="E95" s="54" t="inlineStr">
        <is>
          <t>Year 3</t>
        </is>
      </c>
      <c r="F95" s="54" t="inlineStr"/>
      <c r="G95" s="54" t="inlineStr">
        <is>
          <t>M1</t>
        </is>
      </c>
      <c r="H95" s="54" t="inlineStr">
        <is>
          <t>M2</t>
        </is>
      </c>
      <c r="I95" s="54" t="inlineStr">
        <is>
          <t>M3</t>
        </is>
      </c>
      <c r="J95" s="54" t="inlineStr">
        <is>
          <t>M4</t>
        </is>
      </c>
      <c r="K95" s="54" t="inlineStr">
        <is>
          <t>M5</t>
        </is>
      </c>
      <c r="L95" s="54" t="inlineStr">
        <is>
          <t>M6</t>
        </is>
      </c>
      <c r="M95" s="54" t="inlineStr">
        <is>
          <t>M7</t>
        </is>
      </c>
      <c r="N95" s="54" t="inlineStr">
        <is>
          <t>M8</t>
        </is>
      </c>
      <c r="O95" s="54" t="inlineStr">
        <is>
          <t>M9</t>
        </is>
      </c>
      <c r="P95" s="54" t="inlineStr">
        <is>
          <t>M10</t>
        </is>
      </c>
      <c r="Q95" s="54" t="inlineStr">
        <is>
          <t>M11</t>
        </is>
      </c>
      <c r="R95" s="54" t="inlineStr">
        <is>
          <t>M12</t>
        </is>
      </c>
      <c r="S95" s="54" t="inlineStr">
        <is>
          <t>M13</t>
        </is>
      </c>
      <c r="T95" s="54" t="inlineStr">
        <is>
          <t>M14</t>
        </is>
      </c>
      <c r="U95" s="54" t="inlineStr">
        <is>
          <t>M15</t>
        </is>
      </c>
      <c r="V95" s="54" t="inlineStr">
        <is>
          <t>M16</t>
        </is>
      </c>
      <c r="W95" s="54" t="inlineStr">
        <is>
          <t>M17</t>
        </is>
      </c>
      <c r="X95" s="54" t="inlineStr">
        <is>
          <t>M18</t>
        </is>
      </c>
      <c r="Y95" s="54" t="inlineStr">
        <is>
          <t>M19</t>
        </is>
      </c>
      <c r="Z95" s="54" t="inlineStr">
        <is>
          <t>M20</t>
        </is>
      </c>
      <c r="AA95" s="54" t="inlineStr">
        <is>
          <t>M21</t>
        </is>
      </c>
      <c r="AB95" s="54" t="inlineStr">
        <is>
          <t>M22</t>
        </is>
      </c>
      <c r="AC95" s="54" t="inlineStr">
        <is>
          <t>M23</t>
        </is>
      </c>
      <c r="AD95" s="54" t="inlineStr">
        <is>
          <t>M24</t>
        </is>
      </c>
      <c r="AE95" s="54" t="inlineStr">
        <is>
          <t>M25</t>
        </is>
      </c>
      <c r="AF95" s="54" t="inlineStr">
        <is>
          <t>M26</t>
        </is>
      </c>
      <c r="AG95" s="54" t="inlineStr">
        <is>
          <t>M27</t>
        </is>
      </c>
      <c r="AH95" s="54" t="inlineStr">
        <is>
          <t>M28</t>
        </is>
      </c>
      <c r="AI95" s="54" t="inlineStr">
        <is>
          <t>M29</t>
        </is>
      </c>
      <c r="AJ95" s="54" t="inlineStr">
        <is>
          <t>M30</t>
        </is>
      </c>
      <c r="AK95" s="54" t="inlineStr">
        <is>
          <t>M31</t>
        </is>
      </c>
      <c r="AL95" s="54" t="inlineStr">
        <is>
          <t>M32</t>
        </is>
      </c>
      <c r="AM95" s="54" t="inlineStr">
        <is>
          <t>M33</t>
        </is>
      </c>
      <c r="AN95" s="54" t="inlineStr">
        <is>
          <t>M34</t>
        </is>
      </c>
      <c r="AO95" s="54" t="inlineStr">
        <is>
          <t>M35</t>
        </is>
      </c>
      <c r="AP95" s="54" t="inlineStr">
        <is>
          <t>M36</t>
        </is>
      </c>
    </row>
    <row r="96">
      <c r="A96" s="14" t="inlineStr">
        <is>
          <t>Month</t>
        </is>
      </c>
      <c r="G96" s="55" t="n">
        <v>1</v>
      </c>
      <c r="H96" s="55">
        <f>G96+1</f>
        <v>2</v>
      </c>
      <c r="I96" s="55">
        <f>H96+1</f>
        <v>3</v>
      </c>
      <c r="J96" s="55">
        <f>I96+1</f>
        <v>4</v>
      </c>
      <c r="K96" s="55">
        <f>J96+1</f>
        <v>5</v>
      </c>
      <c r="L96" s="55">
        <f>K96+1</f>
        <v>6</v>
      </c>
      <c r="M96" s="55">
        <f>L96+1</f>
        <v>7</v>
      </c>
      <c r="N96" s="55">
        <f>M96+1</f>
        <v>8</v>
      </c>
      <c r="O96" s="55">
        <f>N96+1</f>
        <v>9</v>
      </c>
      <c r="P96" s="55">
        <f>O96+1</f>
        <v>10</v>
      </c>
      <c r="Q96" s="55">
        <f>P96+1</f>
        <v>11</v>
      </c>
      <c r="R96" s="55">
        <f>Q96+1</f>
        <v>12</v>
      </c>
      <c r="S96" s="55">
        <f>R96+1</f>
        <v>13</v>
      </c>
      <c r="T96" s="55">
        <f>S96+1</f>
        <v>14</v>
      </c>
      <c r="U96" s="55">
        <f>T96+1</f>
        <v>15</v>
      </c>
      <c r="V96" s="55">
        <f>U96+1</f>
        <v>16</v>
      </c>
      <c r="W96" s="55">
        <f>V96+1</f>
        <v>17</v>
      </c>
      <c r="X96" s="55">
        <f>W96+1</f>
        <v>18</v>
      </c>
      <c r="Y96" s="55">
        <f>X96+1</f>
        <v>19</v>
      </c>
      <c r="Z96" s="55">
        <f>Y96+1</f>
        <v>20</v>
      </c>
      <c r="AA96" s="55">
        <f>Z96+1</f>
        <v>21</v>
      </c>
      <c r="AB96" s="55">
        <f>AA96+1</f>
        <v>22</v>
      </c>
      <c r="AC96" s="55">
        <f>AB96+1</f>
        <v>23</v>
      </c>
      <c r="AD96" s="55">
        <f>AC96+1</f>
        <v>24</v>
      </c>
      <c r="AE96" s="55">
        <f>AD96+1</f>
        <v>25</v>
      </c>
      <c r="AF96" s="55">
        <f>AE96+1</f>
        <v>26</v>
      </c>
      <c r="AG96" s="55">
        <f>AF96+1</f>
        <v>27</v>
      </c>
      <c r="AH96" s="55">
        <f>AG96+1</f>
        <v>28</v>
      </c>
      <c r="AI96" s="55">
        <f>AH96+1</f>
        <v>29</v>
      </c>
      <c r="AJ96" s="55">
        <f>AI96+1</f>
        <v>30</v>
      </c>
      <c r="AK96" s="55">
        <f>AJ96+1</f>
        <v>31</v>
      </c>
      <c r="AL96" s="55">
        <f>AK96+1</f>
        <v>32</v>
      </c>
      <c r="AM96" s="55">
        <f>AL96+1</f>
        <v>33</v>
      </c>
      <c r="AN96" s="55">
        <f>AM96+1</f>
        <v>34</v>
      </c>
      <c r="AO96" s="55">
        <f>AN96+1</f>
        <v>35</v>
      </c>
      <c r="AP96" s="55">
        <f>AO96+1</f>
        <v>36</v>
      </c>
    </row>
    <row r="97">
      <c r="A97" s="14" t="inlineStr">
        <is>
          <t>Year</t>
        </is>
      </c>
      <c r="G97" s="55">
        <f>INT((G96-1)/12)+1</f>
        <v>1</v>
      </c>
      <c r="H97" s="55">
        <f>INT((H96-1)/12)+1</f>
        <v>1</v>
      </c>
      <c r="I97" s="55">
        <f>INT((I96-1)/12)+1</f>
        <v>1</v>
      </c>
      <c r="J97" s="55">
        <f>INT((J96-1)/12)+1</f>
        <v>1</v>
      </c>
      <c r="K97" s="55">
        <f>INT((K96-1)/12)+1</f>
        <v>1</v>
      </c>
      <c r="L97" s="55">
        <f>INT((L96-1)/12)+1</f>
        <v>1</v>
      </c>
      <c r="M97" s="55">
        <f>INT((M96-1)/12)+1</f>
        <v>1</v>
      </c>
      <c r="N97" s="55">
        <f>INT((N96-1)/12)+1</f>
        <v>1</v>
      </c>
      <c r="O97" s="55">
        <f>INT((O96-1)/12)+1</f>
        <v>1</v>
      </c>
      <c r="P97" s="55">
        <f>INT((P96-1)/12)+1</f>
        <v>1</v>
      </c>
      <c r="Q97" s="55">
        <f>INT((Q96-1)/12)+1</f>
        <v>1</v>
      </c>
      <c r="R97" s="55">
        <f>INT((R96-1)/12)+1</f>
        <v>1</v>
      </c>
      <c r="S97" s="55">
        <f>INT((S96-1)/12)+1</f>
        <v>2</v>
      </c>
      <c r="T97" s="55">
        <f>INT((T96-1)/12)+1</f>
        <v>2</v>
      </c>
      <c r="U97" s="55">
        <f>INT((U96-1)/12)+1</f>
        <v>2</v>
      </c>
      <c r="V97" s="55">
        <f>INT((V96-1)/12)+1</f>
        <v>2</v>
      </c>
      <c r="W97" s="55">
        <f>INT((W96-1)/12)+1</f>
        <v>2</v>
      </c>
      <c r="X97" s="55">
        <f>INT((X96-1)/12)+1</f>
        <v>2</v>
      </c>
      <c r="Y97" s="55">
        <f>INT((Y96-1)/12)+1</f>
        <v>2</v>
      </c>
      <c r="Z97" s="55">
        <f>INT((Z96-1)/12)+1</f>
        <v>2</v>
      </c>
      <c r="AA97" s="55">
        <f>INT((AA96-1)/12)+1</f>
        <v>2</v>
      </c>
      <c r="AB97" s="55">
        <f>INT((AB96-1)/12)+1</f>
        <v>2</v>
      </c>
      <c r="AC97" s="55">
        <f>INT((AC96-1)/12)+1</f>
        <v>2</v>
      </c>
      <c r="AD97" s="55">
        <f>INT((AD96-1)/12)+1</f>
        <v>2</v>
      </c>
      <c r="AE97" s="55">
        <f>INT((AE96-1)/12)+1</f>
        <v>3</v>
      </c>
      <c r="AF97" s="55">
        <f>INT((AF96-1)/12)+1</f>
        <v>3</v>
      </c>
      <c r="AG97" s="55">
        <f>INT((AG96-1)/12)+1</f>
        <v>3</v>
      </c>
      <c r="AH97" s="55">
        <f>INT((AH96-1)/12)+1</f>
        <v>3</v>
      </c>
      <c r="AI97" s="55">
        <f>INT((AI96-1)/12)+1</f>
        <v>3</v>
      </c>
      <c r="AJ97" s="55">
        <f>INT((AJ96-1)/12)+1</f>
        <v>3</v>
      </c>
      <c r="AK97" s="55">
        <f>INT((AK96-1)/12)+1</f>
        <v>3</v>
      </c>
      <c r="AL97" s="55">
        <f>INT((AL96-1)/12)+1</f>
        <v>3</v>
      </c>
      <c r="AM97" s="55">
        <f>INT((AM96-1)/12)+1</f>
        <v>3</v>
      </c>
      <c r="AN97" s="55">
        <f>INT((AN96-1)/12)+1</f>
        <v>3</v>
      </c>
      <c r="AO97" s="55">
        <f>INT((AO96-1)/12)+1</f>
        <v>3</v>
      </c>
      <c r="AP97" s="55">
        <f>INT((AP96-1)/12)+1</f>
        <v>3</v>
      </c>
    </row>
    <row r="98">
      <c r="A98" s="35" t="inlineStr">
        <is>
          <t>Acquisition</t>
        </is>
      </c>
    </row>
    <row r="100">
      <c r="A100" s="11" t="inlineStr">
        <is>
          <t>Performance marketing spend</t>
        </is>
      </c>
      <c r="B100" s="14" t="inlineStr">
        <is>
          <t>AED</t>
        </is>
      </c>
      <c r="C100" s="56">
        <f>SUM(G100:R100)</f>
        <v>1800000</v>
      </c>
      <c r="D100" s="56">
        <f>SUM(S100:AD100)</f>
        <v>2400000</v>
      </c>
      <c r="E100" s="56">
        <f>SUM(AE100:AP100)</f>
        <v>3000000</v>
      </c>
      <c r="G100" s="12">
        <f>CHOOSE(G97,Assumptions!$C$11,Assumptions!$C$12,Assumptions!$C$13)</f>
        <v>150000</v>
      </c>
      <c r="H100" s="12">
        <f>CHOOSE(H97,Assumptions!$C$11,Assumptions!$C$12,Assumptions!$C$13)</f>
        <v>150000</v>
      </c>
      <c r="I100" s="12">
        <f>CHOOSE(I97,Assumptions!$C$11,Assumptions!$C$12,Assumptions!$C$13)</f>
        <v>150000</v>
      </c>
      <c r="J100" s="12">
        <f>CHOOSE(J97,Assumptions!$C$11,Assumptions!$C$12,Assumptions!$C$13)</f>
        <v>150000</v>
      </c>
      <c r="K100" s="12">
        <f>CHOOSE(K97,Assumptions!$C$11,Assumptions!$C$12,Assumptions!$C$13)</f>
        <v>150000</v>
      </c>
      <c r="L100" s="12">
        <f>CHOOSE(L97,Assumptions!$C$11,Assumptions!$C$12,Assumptions!$C$13)</f>
        <v>150000</v>
      </c>
      <c r="M100" s="12">
        <f>CHOOSE(M97,Assumptions!$C$11,Assumptions!$C$12,Assumptions!$C$13)</f>
        <v>150000</v>
      </c>
      <c r="N100" s="12">
        <f>CHOOSE(N97,Assumptions!$C$11,Assumptions!$C$12,Assumptions!$C$13)</f>
        <v>150000</v>
      </c>
      <c r="O100" s="12">
        <f>CHOOSE(O97,Assumptions!$C$11,Assumptions!$C$12,Assumptions!$C$13)</f>
        <v>150000</v>
      </c>
      <c r="P100" s="12">
        <f>CHOOSE(P97,Assumptions!$C$11,Assumptions!$C$12,Assumptions!$C$13)</f>
        <v>150000</v>
      </c>
      <c r="Q100" s="12">
        <f>CHOOSE(Q97,Assumptions!$C$11,Assumptions!$C$12,Assumptions!$C$13)</f>
        <v>150000</v>
      </c>
      <c r="R100" s="12">
        <f>CHOOSE(R97,Assumptions!$C$11,Assumptions!$C$12,Assumptions!$C$13)</f>
        <v>150000</v>
      </c>
      <c r="S100" s="12">
        <f>CHOOSE(S97,Assumptions!$C$11,Assumptions!$C$12,Assumptions!$C$13)</f>
        <v>200000</v>
      </c>
      <c r="T100" s="12">
        <f>CHOOSE(T97,Assumptions!$C$11,Assumptions!$C$12,Assumptions!$C$13)</f>
        <v>200000</v>
      </c>
      <c r="U100" s="12">
        <f>CHOOSE(U97,Assumptions!$C$11,Assumptions!$C$12,Assumptions!$C$13)</f>
        <v>200000</v>
      </c>
      <c r="V100" s="12">
        <f>CHOOSE(V97,Assumptions!$C$11,Assumptions!$C$12,Assumptions!$C$13)</f>
        <v>200000</v>
      </c>
      <c r="W100" s="12">
        <f>CHOOSE(W97,Assumptions!$C$11,Assumptions!$C$12,Assumptions!$C$13)</f>
        <v>200000</v>
      </c>
      <c r="X100" s="12">
        <f>CHOOSE(X97,Assumptions!$C$11,Assumptions!$C$12,Assumptions!$C$13)</f>
        <v>200000</v>
      </c>
      <c r="Y100" s="12">
        <f>CHOOSE(Y97,Assumptions!$C$11,Assumptions!$C$12,Assumptions!$C$13)</f>
        <v>200000</v>
      </c>
      <c r="Z100" s="12">
        <f>CHOOSE(Z97,Assumptions!$C$11,Assumptions!$C$12,Assumptions!$C$13)</f>
        <v>200000</v>
      </c>
      <c r="AA100" s="12">
        <f>CHOOSE(AA97,Assumptions!$C$11,Assumptions!$C$12,Assumptions!$C$13)</f>
        <v>200000</v>
      </c>
      <c r="AB100" s="12">
        <f>CHOOSE(AB97,Assumptions!$C$11,Assumptions!$C$12,Assumptions!$C$13)</f>
        <v>200000</v>
      </c>
      <c r="AC100" s="12">
        <f>CHOOSE(AC97,Assumptions!$C$11,Assumptions!$C$12,Assumptions!$C$13)</f>
        <v>200000</v>
      </c>
      <c r="AD100" s="12">
        <f>CHOOSE(AD97,Assumptions!$C$11,Assumptions!$C$12,Assumptions!$C$13)</f>
        <v>200000</v>
      </c>
      <c r="AE100" s="12">
        <f>CHOOSE(AE97,Assumptions!$C$11,Assumptions!$C$12,Assumptions!$C$13)</f>
        <v>250000</v>
      </c>
      <c r="AF100" s="12">
        <f>CHOOSE(AF97,Assumptions!$C$11,Assumptions!$C$12,Assumptions!$C$13)</f>
        <v>250000</v>
      </c>
      <c r="AG100" s="12">
        <f>CHOOSE(AG97,Assumptions!$C$11,Assumptions!$C$12,Assumptions!$C$13)</f>
        <v>250000</v>
      </c>
      <c r="AH100" s="12">
        <f>CHOOSE(AH97,Assumptions!$C$11,Assumptions!$C$12,Assumptions!$C$13)</f>
        <v>250000</v>
      </c>
      <c r="AI100" s="12">
        <f>CHOOSE(AI97,Assumptions!$C$11,Assumptions!$C$12,Assumptions!$C$13)</f>
        <v>250000</v>
      </c>
      <c r="AJ100" s="12">
        <f>CHOOSE(AJ97,Assumptions!$C$11,Assumptions!$C$12,Assumptions!$C$13)</f>
        <v>250000</v>
      </c>
      <c r="AK100" s="12">
        <f>CHOOSE(AK97,Assumptions!$C$11,Assumptions!$C$12,Assumptions!$C$13)</f>
        <v>250000</v>
      </c>
      <c r="AL100" s="12">
        <f>CHOOSE(AL97,Assumptions!$C$11,Assumptions!$C$12,Assumptions!$C$13)</f>
        <v>250000</v>
      </c>
      <c r="AM100" s="12">
        <f>CHOOSE(AM97,Assumptions!$C$11,Assumptions!$C$12,Assumptions!$C$13)</f>
        <v>250000</v>
      </c>
      <c r="AN100" s="12">
        <f>CHOOSE(AN97,Assumptions!$C$11,Assumptions!$C$12,Assumptions!$C$13)</f>
        <v>250000</v>
      </c>
      <c r="AO100" s="12">
        <f>CHOOSE(AO97,Assumptions!$C$11,Assumptions!$C$12,Assumptions!$C$13)</f>
        <v>250000</v>
      </c>
      <c r="AP100" s="12">
        <f>CHOOSE(AP97,Assumptions!$C$11,Assumptions!$C$12,Assumptions!$C$13)</f>
        <v>250000</v>
      </c>
    </row>
    <row r="101">
      <c r="A101" s="11" t="inlineStr">
        <is>
          <t>Installs</t>
        </is>
      </c>
      <c r="B101" s="14" t="inlineStr">
        <is>
          <t>installs</t>
        </is>
      </c>
      <c r="C101" s="56">
        <f>SUM(G101:R101)</f>
        <v>180000</v>
      </c>
      <c r="D101" s="56">
        <f>SUM(S101:AD101)</f>
        <v>240000</v>
      </c>
      <c r="E101" s="56">
        <f>SUM(AE101:AP101)</f>
        <v>300000</v>
      </c>
      <c r="G101" s="12">
        <f>G100/Sensitivity!$A$7</f>
        <v>15000</v>
      </c>
      <c r="H101" s="12">
        <f>H100/Sensitivity!$A$7</f>
        <v>15000</v>
      </c>
      <c r="I101" s="12">
        <f>I100/Sensitivity!$A$7</f>
        <v>15000</v>
      </c>
      <c r="J101" s="12">
        <f>J100/Sensitivity!$A$7</f>
        <v>15000</v>
      </c>
      <c r="K101" s="12">
        <f>K100/Sensitivity!$A$7</f>
        <v>15000</v>
      </c>
      <c r="L101" s="12">
        <f>L100/Sensitivity!$A$7</f>
        <v>15000</v>
      </c>
      <c r="M101" s="12">
        <f>M100/Sensitivity!$A$7</f>
        <v>15000</v>
      </c>
      <c r="N101" s="12">
        <f>N100/Sensitivity!$A$7</f>
        <v>15000</v>
      </c>
      <c r="O101" s="12">
        <f>O100/Sensitivity!$A$7</f>
        <v>15000</v>
      </c>
      <c r="P101" s="12">
        <f>P100/Sensitivity!$A$7</f>
        <v>15000</v>
      </c>
      <c r="Q101" s="12">
        <f>Q100/Sensitivity!$A$7</f>
        <v>15000</v>
      </c>
      <c r="R101" s="12">
        <f>R100/Sensitivity!$A$7</f>
        <v>15000</v>
      </c>
      <c r="S101" s="12">
        <f>S100/Sensitivity!$A$7</f>
        <v>20000</v>
      </c>
      <c r="T101" s="12">
        <f>T100/Sensitivity!$A$7</f>
        <v>20000</v>
      </c>
      <c r="U101" s="12">
        <f>U100/Sensitivity!$A$7</f>
        <v>20000</v>
      </c>
      <c r="V101" s="12">
        <f>V100/Sensitivity!$A$7</f>
        <v>20000</v>
      </c>
      <c r="W101" s="12">
        <f>W100/Sensitivity!$A$7</f>
        <v>20000</v>
      </c>
      <c r="X101" s="12">
        <f>X100/Sensitivity!$A$7</f>
        <v>20000</v>
      </c>
      <c r="Y101" s="12">
        <f>Y100/Sensitivity!$A$7</f>
        <v>20000</v>
      </c>
      <c r="Z101" s="12">
        <f>Z100/Sensitivity!$A$7</f>
        <v>20000</v>
      </c>
      <c r="AA101" s="12">
        <f>AA100/Sensitivity!$A$7</f>
        <v>20000</v>
      </c>
      <c r="AB101" s="12">
        <f>AB100/Sensitivity!$A$7</f>
        <v>20000</v>
      </c>
      <c r="AC101" s="12">
        <f>AC100/Sensitivity!$A$7</f>
        <v>20000</v>
      </c>
      <c r="AD101" s="12">
        <f>AD100/Sensitivity!$A$7</f>
        <v>20000</v>
      </c>
      <c r="AE101" s="12">
        <f>AE100/Sensitivity!$A$7</f>
        <v>25000</v>
      </c>
      <c r="AF101" s="12">
        <f>AF100/Sensitivity!$A$7</f>
        <v>25000</v>
      </c>
      <c r="AG101" s="12">
        <f>AG100/Sensitivity!$A$7</f>
        <v>25000</v>
      </c>
      <c r="AH101" s="12">
        <f>AH100/Sensitivity!$A$7</f>
        <v>25000</v>
      </c>
      <c r="AI101" s="12">
        <f>AI100/Sensitivity!$A$7</f>
        <v>25000</v>
      </c>
      <c r="AJ101" s="12">
        <f>AJ100/Sensitivity!$A$7</f>
        <v>25000</v>
      </c>
      <c r="AK101" s="12">
        <f>AK100/Sensitivity!$A$7</f>
        <v>25000</v>
      </c>
      <c r="AL101" s="12">
        <f>AL100/Sensitivity!$A$7</f>
        <v>25000</v>
      </c>
      <c r="AM101" s="12">
        <f>AM100/Sensitivity!$A$7</f>
        <v>25000</v>
      </c>
      <c r="AN101" s="12">
        <f>AN100/Sensitivity!$A$7</f>
        <v>25000</v>
      </c>
      <c r="AO101" s="12">
        <f>AO100/Sensitivity!$A$7</f>
        <v>25000</v>
      </c>
      <c r="AP101" s="12">
        <f>AP100/Sensitivity!$A$7</f>
        <v>25000</v>
      </c>
    </row>
    <row r="102">
      <c r="A102" s="11" t="inlineStr">
        <is>
          <t>Paid members (installs x conversion)</t>
        </is>
      </c>
      <c r="B102" s="14" t="inlineStr">
        <is>
          <t>members</t>
        </is>
      </c>
      <c r="C102" s="56">
        <f>SUM(G102:R102)</f>
        <v>9000</v>
      </c>
      <c r="D102" s="56">
        <f>SUM(S102:AD102)</f>
        <v>12000</v>
      </c>
      <c r="E102" s="56">
        <f>SUM(AE102:AP102)</f>
        <v>15000</v>
      </c>
      <c r="G102" s="12">
        <f>G101*Sensitivity!$C$6</f>
        <v>750</v>
      </c>
      <c r="H102" s="12">
        <f>H101*Sensitivity!$C$6</f>
        <v>750</v>
      </c>
      <c r="I102" s="12">
        <f>I101*Sensitivity!$C$6</f>
        <v>750</v>
      </c>
      <c r="J102" s="12">
        <f>J101*Sensitivity!$C$6</f>
        <v>750</v>
      </c>
      <c r="K102" s="12">
        <f>K101*Sensitivity!$C$6</f>
        <v>750</v>
      </c>
      <c r="L102" s="12">
        <f>L101*Sensitivity!$C$6</f>
        <v>750</v>
      </c>
      <c r="M102" s="12">
        <f>M101*Sensitivity!$C$6</f>
        <v>750</v>
      </c>
      <c r="N102" s="12">
        <f>N101*Sensitivity!$C$6</f>
        <v>750</v>
      </c>
      <c r="O102" s="12">
        <f>O101*Sensitivity!$C$6</f>
        <v>750</v>
      </c>
      <c r="P102" s="12">
        <f>P101*Sensitivity!$C$6</f>
        <v>750</v>
      </c>
      <c r="Q102" s="12">
        <f>Q101*Sensitivity!$C$6</f>
        <v>750</v>
      </c>
      <c r="R102" s="12">
        <f>R101*Sensitivity!$C$6</f>
        <v>750</v>
      </c>
      <c r="S102" s="12">
        <f>S101*Sensitivity!$C$6</f>
        <v>1000</v>
      </c>
      <c r="T102" s="12">
        <f>T101*Sensitivity!$C$6</f>
        <v>1000</v>
      </c>
      <c r="U102" s="12">
        <f>U101*Sensitivity!$C$6</f>
        <v>1000</v>
      </c>
      <c r="V102" s="12">
        <f>V101*Sensitivity!$C$6</f>
        <v>1000</v>
      </c>
      <c r="W102" s="12">
        <f>W101*Sensitivity!$C$6</f>
        <v>1000</v>
      </c>
      <c r="X102" s="12">
        <f>X101*Sensitivity!$C$6</f>
        <v>1000</v>
      </c>
      <c r="Y102" s="12">
        <f>Y101*Sensitivity!$C$6</f>
        <v>1000</v>
      </c>
      <c r="Z102" s="12">
        <f>Z101*Sensitivity!$C$6</f>
        <v>1000</v>
      </c>
      <c r="AA102" s="12">
        <f>AA101*Sensitivity!$C$6</f>
        <v>1000</v>
      </c>
      <c r="AB102" s="12">
        <f>AB101*Sensitivity!$C$6</f>
        <v>1000</v>
      </c>
      <c r="AC102" s="12">
        <f>AC101*Sensitivity!$C$6</f>
        <v>1000</v>
      </c>
      <c r="AD102" s="12">
        <f>AD101*Sensitivity!$C$6</f>
        <v>1000</v>
      </c>
      <c r="AE102" s="12">
        <f>AE101*Sensitivity!$C$6</f>
        <v>1250</v>
      </c>
      <c r="AF102" s="12">
        <f>AF101*Sensitivity!$C$6</f>
        <v>1250</v>
      </c>
      <c r="AG102" s="12">
        <f>AG101*Sensitivity!$C$6</f>
        <v>1250</v>
      </c>
      <c r="AH102" s="12">
        <f>AH101*Sensitivity!$C$6</f>
        <v>1250</v>
      </c>
      <c r="AI102" s="12">
        <f>AI101*Sensitivity!$C$6</f>
        <v>1250</v>
      </c>
      <c r="AJ102" s="12">
        <f>AJ101*Sensitivity!$C$6</f>
        <v>1250</v>
      </c>
      <c r="AK102" s="12">
        <f>AK101*Sensitivity!$C$6</f>
        <v>1250</v>
      </c>
      <c r="AL102" s="12">
        <f>AL101*Sensitivity!$C$6</f>
        <v>1250</v>
      </c>
      <c r="AM102" s="12">
        <f>AM101*Sensitivity!$C$6</f>
        <v>1250</v>
      </c>
      <c r="AN102" s="12">
        <f>AN101*Sensitivity!$C$6</f>
        <v>1250</v>
      </c>
      <c r="AO102" s="12">
        <f>AO101*Sensitivity!$C$6</f>
        <v>1250</v>
      </c>
      <c r="AP102" s="12">
        <f>AP101*Sensitivity!$C$6</f>
        <v>1250</v>
      </c>
    </row>
    <row r="103">
      <c r="A103" s="11" t="inlineStr">
        <is>
          <t>Organic, PR and creator members</t>
        </is>
      </c>
      <c r="B103" s="14" t="inlineStr">
        <is>
          <t>members</t>
        </is>
      </c>
      <c r="C103" s="56">
        <f>SUM(G103:R103)</f>
        <v>5400</v>
      </c>
      <c r="D103" s="56">
        <f>SUM(S103:AD103)</f>
        <v>7200</v>
      </c>
      <c r="E103" s="56">
        <f>SUM(AE103:AP103)</f>
        <v>9000</v>
      </c>
      <c r="G103" s="12">
        <f>G102*Assumptions!$C$16</f>
        <v>450</v>
      </c>
      <c r="H103" s="12">
        <f>H102*Assumptions!$C$16</f>
        <v>450</v>
      </c>
      <c r="I103" s="12">
        <f>I102*Assumptions!$C$16</f>
        <v>450</v>
      </c>
      <c r="J103" s="12">
        <f>J102*Assumptions!$C$16</f>
        <v>450</v>
      </c>
      <c r="K103" s="12">
        <f>K102*Assumptions!$C$16</f>
        <v>450</v>
      </c>
      <c r="L103" s="12">
        <f>L102*Assumptions!$C$16</f>
        <v>450</v>
      </c>
      <c r="M103" s="12">
        <f>M102*Assumptions!$C$16</f>
        <v>450</v>
      </c>
      <c r="N103" s="12">
        <f>N102*Assumptions!$C$16</f>
        <v>450</v>
      </c>
      <c r="O103" s="12">
        <f>O102*Assumptions!$C$16</f>
        <v>450</v>
      </c>
      <c r="P103" s="12">
        <f>P102*Assumptions!$C$16</f>
        <v>450</v>
      </c>
      <c r="Q103" s="12">
        <f>Q102*Assumptions!$C$16</f>
        <v>450</v>
      </c>
      <c r="R103" s="12">
        <f>R102*Assumptions!$C$16</f>
        <v>450</v>
      </c>
      <c r="S103" s="12">
        <f>S102*Assumptions!$C$16</f>
        <v>600</v>
      </c>
      <c r="T103" s="12">
        <f>T102*Assumptions!$C$16</f>
        <v>600</v>
      </c>
      <c r="U103" s="12">
        <f>U102*Assumptions!$C$16</f>
        <v>600</v>
      </c>
      <c r="V103" s="12">
        <f>V102*Assumptions!$C$16</f>
        <v>600</v>
      </c>
      <c r="W103" s="12">
        <f>W102*Assumptions!$C$16</f>
        <v>600</v>
      </c>
      <c r="X103" s="12">
        <f>X102*Assumptions!$C$16</f>
        <v>600</v>
      </c>
      <c r="Y103" s="12">
        <f>Y102*Assumptions!$C$16</f>
        <v>600</v>
      </c>
      <c r="Z103" s="12">
        <f>Z102*Assumptions!$C$16</f>
        <v>600</v>
      </c>
      <c r="AA103" s="12">
        <f>AA102*Assumptions!$C$16</f>
        <v>600</v>
      </c>
      <c r="AB103" s="12">
        <f>AB102*Assumptions!$C$16</f>
        <v>600</v>
      </c>
      <c r="AC103" s="12">
        <f>AC102*Assumptions!$C$16</f>
        <v>600</v>
      </c>
      <c r="AD103" s="12">
        <f>AD102*Assumptions!$C$16</f>
        <v>600</v>
      </c>
      <c r="AE103" s="12">
        <f>AE102*Assumptions!$C$16</f>
        <v>750</v>
      </c>
      <c r="AF103" s="12">
        <f>AF102*Assumptions!$C$16</f>
        <v>750</v>
      </c>
      <c r="AG103" s="12">
        <f>AG102*Assumptions!$C$16</f>
        <v>750</v>
      </c>
      <c r="AH103" s="12">
        <f>AH102*Assumptions!$C$16</f>
        <v>750</v>
      </c>
      <c r="AI103" s="12">
        <f>AI102*Assumptions!$C$16</f>
        <v>750</v>
      </c>
      <c r="AJ103" s="12">
        <f>AJ102*Assumptions!$C$16</f>
        <v>750</v>
      </c>
      <c r="AK103" s="12">
        <f>AK102*Assumptions!$C$16</f>
        <v>750</v>
      </c>
      <c r="AL103" s="12">
        <f>AL102*Assumptions!$C$16</f>
        <v>750</v>
      </c>
      <c r="AM103" s="12">
        <f>AM102*Assumptions!$C$16</f>
        <v>750</v>
      </c>
      <c r="AN103" s="12">
        <f>AN102*Assumptions!$C$16</f>
        <v>750</v>
      </c>
      <c r="AO103" s="12">
        <f>AO102*Assumptions!$C$16</f>
        <v>750</v>
      </c>
      <c r="AP103" s="12">
        <f>AP102*Assumptions!$C$16</f>
        <v>750</v>
      </c>
    </row>
    <row r="104">
      <c r="A104" s="4" t="inlineStr">
        <is>
          <t>New individual members</t>
        </is>
      </c>
      <c r="B104" s="14" t="inlineStr">
        <is>
          <t>members</t>
        </is>
      </c>
      <c r="C104" s="56">
        <f>SUM(G104:R104)</f>
        <v>14400</v>
      </c>
      <c r="D104" s="56">
        <f>SUM(S104:AD104)</f>
        <v>19200</v>
      </c>
      <c r="E104" s="56">
        <f>SUM(AE104:AP104)</f>
        <v>24000</v>
      </c>
      <c r="G104" s="57">
        <f>G102+G103</f>
        <v>1200</v>
      </c>
      <c r="H104" s="57">
        <f>H102+H103</f>
        <v>1200</v>
      </c>
      <c r="I104" s="57">
        <f>I102+I103</f>
        <v>1200</v>
      </c>
      <c r="J104" s="57">
        <f>J102+J103</f>
        <v>1200</v>
      </c>
      <c r="K104" s="57">
        <f>K102+K103</f>
        <v>1200</v>
      </c>
      <c r="L104" s="57">
        <f>L102+L103</f>
        <v>1200</v>
      </c>
      <c r="M104" s="57">
        <f>M102+M103</f>
        <v>1200</v>
      </c>
      <c r="N104" s="57">
        <f>N102+N103</f>
        <v>1200</v>
      </c>
      <c r="O104" s="57">
        <f>O102+O103</f>
        <v>1200</v>
      </c>
      <c r="P104" s="57">
        <f>P102+P103</f>
        <v>1200</v>
      </c>
      <c r="Q104" s="57">
        <f>Q102+Q103</f>
        <v>1200</v>
      </c>
      <c r="R104" s="57">
        <f>R102+R103</f>
        <v>1200</v>
      </c>
      <c r="S104" s="57">
        <f>S102+S103</f>
        <v>1600</v>
      </c>
      <c r="T104" s="57">
        <f>T102+T103</f>
        <v>1600</v>
      </c>
      <c r="U104" s="57">
        <f>U102+U103</f>
        <v>1600</v>
      </c>
      <c r="V104" s="57">
        <f>V102+V103</f>
        <v>1600</v>
      </c>
      <c r="W104" s="57">
        <f>W102+W103</f>
        <v>1600</v>
      </c>
      <c r="X104" s="57">
        <f>X102+X103</f>
        <v>1600</v>
      </c>
      <c r="Y104" s="57">
        <f>Y102+Y103</f>
        <v>1600</v>
      </c>
      <c r="Z104" s="57">
        <f>Z102+Z103</f>
        <v>1600</v>
      </c>
      <c r="AA104" s="57">
        <f>AA102+AA103</f>
        <v>1600</v>
      </c>
      <c r="AB104" s="57">
        <f>AB102+AB103</f>
        <v>1600</v>
      </c>
      <c r="AC104" s="57">
        <f>AC102+AC103</f>
        <v>1600</v>
      </c>
      <c r="AD104" s="57">
        <f>AD102+AD103</f>
        <v>1600</v>
      </c>
      <c r="AE104" s="57">
        <f>AE102+AE103</f>
        <v>2000</v>
      </c>
      <c r="AF104" s="57">
        <f>AF102+AF103</f>
        <v>2000</v>
      </c>
      <c r="AG104" s="57">
        <f>AG102+AG103</f>
        <v>2000</v>
      </c>
      <c r="AH104" s="57">
        <f>AH102+AH103</f>
        <v>2000</v>
      </c>
      <c r="AI104" s="57">
        <f>AI102+AI103</f>
        <v>2000</v>
      </c>
      <c r="AJ104" s="57">
        <f>AJ102+AJ103</f>
        <v>2000</v>
      </c>
      <c r="AK104" s="57">
        <f>AK102+AK103</f>
        <v>2000</v>
      </c>
      <c r="AL104" s="57">
        <f>AL102+AL103</f>
        <v>2000</v>
      </c>
      <c r="AM104" s="57">
        <f>AM102+AM103</f>
        <v>2000</v>
      </c>
      <c r="AN104" s="57">
        <f>AN102+AN103</f>
        <v>2000</v>
      </c>
      <c r="AO104" s="57">
        <f>AO102+AO103</f>
        <v>2000</v>
      </c>
      <c r="AP104" s="57">
        <f>AP102+AP103</f>
        <v>2000</v>
      </c>
    </row>
    <row r="105">
      <c r="A105" s="11" t="inlineStr">
        <is>
          <t xml:space="preserve">  on the weekly plan</t>
        </is>
      </c>
      <c r="B105" s="14" t="inlineStr">
        <is>
          <t>members</t>
        </is>
      </c>
      <c r="C105" s="56">
        <f>SUM(G105:R105)</f>
        <v>2160</v>
      </c>
      <c r="D105" s="56">
        <f>SUM(S105:AD105)</f>
        <v>2880</v>
      </c>
      <c r="E105" s="56">
        <f>SUM(AE105:AP105)</f>
        <v>3600</v>
      </c>
      <c r="G105" s="12">
        <f>G104*Assumptions!$C$19</f>
        <v>180</v>
      </c>
      <c r="H105" s="12">
        <f>H104*Assumptions!$C$19</f>
        <v>180</v>
      </c>
      <c r="I105" s="12">
        <f>I104*Assumptions!$C$19</f>
        <v>180</v>
      </c>
      <c r="J105" s="12">
        <f>J104*Assumptions!$C$19</f>
        <v>180</v>
      </c>
      <c r="K105" s="12">
        <f>K104*Assumptions!$C$19</f>
        <v>180</v>
      </c>
      <c r="L105" s="12">
        <f>L104*Assumptions!$C$19</f>
        <v>180</v>
      </c>
      <c r="M105" s="12">
        <f>M104*Assumptions!$C$19</f>
        <v>180</v>
      </c>
      <c r="N105" s="12">
        <f>N104*Assumptions!$C$19</f>
        <v>180</v>
      </c>
      <c r="O105" s="12">
        <f>O104*Assumptions!$C$19</f>
        <v>180</v>
      </c>
      <c r="P105" s="12">
        <f>P104*Assumptions!$C$19</f>
        <v>180</v>
      </c>
      <c r="Q105" s="12">
        <f>Q104*Assumptions!$C$19</f>
        <v>180</v>
      </c>
      <c r="R105" s="12">
        <f>R104*Assumptions!$C$19</f>
        <v>180</v>
      </c>
      <c r="S105" s="12">
        <f>S104*Assumptions!$C$19</f>
        <v>240</v>
      </c>
      <c r="T105" s="12">
        <f>T104*Assumptions!$C$19</f>
        <v>240</v>
      </c>
      <c r="U105" s="12">
        <f>U104*Assumptions!$C$19</f>
        <v>240</v>
      </c>
      <c r="V105" s="12">
        <f>V104*Assumptions!$C$19</f>
        <v>240</v>
      </c>
      <c r="W105" s="12">
        <f>W104*Assumptions!$C$19</f>
        <v>240</v>
      </c>
      <c r="X105" s="12">
        <f>X104*Assumptions!$C$19</f>
        <v>240</v>
      </c>
      <c r="Y105" s="12">
        <f>Y104*Assumptions!$C$19</f>
        <v>240</v>
      </c>
      <c r="Z105" s="12">
        <f>Z104*Assumptions!$C$19</f>
        <v>240</v>
      </c>
      <c r="AA105" s="12">
        <f>AA104*Assumptions!$C$19</f>
        <v>240</v>
      </c>
      <c r="AB105" s="12">
        <f>AB104*Assumptions!$C$19</f>
        <v>240</v>
      </c>
      <c r="AC105" s="12">
        <f>AC104*Assumptions!$C$19</f>
        <v>240</v>
      </c>
      <c r="AD105" s="12">
        <f>AD104*Assumptions!$C$19</f>
        <v>240</v>
      </c>
      <c r="AE105" s="12">
        <f>AE104*Assumptions!$C$19</f>
        <v>300</v>
      </c>
      <c r="AF105" s="12">
        <f>AF104*Assumptions!$C$19</f>
        <v>300</v>
      </c>
      <c r="AG105" s="12">
        <f>AG104*Assumptions!$C$19</f>
        <v>300</v>
      </c>
      <c r="AH105" s="12">
        <f>AH104*Assumptions!$C$19</f>
        <v>300</v>
      </c>
      <c r="AI105" s="12">
        <f>AI104*Assumptions!$C$19</f>
        <v>300</v>
      </c>
      <c r="AJ105" s="12">
        <f>AJ104*Assumptions!$C$19</f>
        <v>300</v>
      </c>
      <c r="AK105" s="12">
        <f>AK104*Assumptions!$C$19</f>
        <v>300</v>
      </c>
      <c r="AL105" s="12">
        <f>AL104*Assumptions!$C$19</f>
        <v>300</v>
      </c>
      <c r="AM105" s="12">
        <f>AM104*Assumptions!$C$19</f>
        <v>300</v>
      </c>
      <c r="AN105" s="12">
        <f>AN104*Assumptions!$C$19</f>
        <v>300</v>
      </c>
      <c r="AO105" s="12">
        <f>AO104*Assumptions!$C$19</f>
        <v>300</v>
      </c>
      <c r="AP105" s="12">
        <f>AP104*Assumptions!$C$19</f>
        <v>300</v>
      </c>
    </row>
    <row r="106">
      <c r="A106" s="11" t="inlineStr">
        <is>
          <t xml:space="preserve">  on the monthly plan</t>
        </is>
      </c>
      <c r="B106" s="14" t="inlineStr">
        <is>
          <t>members</t>
        </is>
      </c>
      <c r="C106" s="56">
        <f>SUM(G106:R106)</f>
        <v>6480</v>
      </c>
      <c r="D106" s="56">
        <f>SUM(S106:AD106)</f>
        <v>8640</v>
      </c>
      <c r="E106" s="56">
        <f>SUM(AE106:AP106)</f>
        <v>10800</v>
      </c>
      <c r="G106" s="12">
        <f>G104*Assumptions!$C$18</f>
        <v>540</v>
      </c>
      <c r="H106" s="12">
        <f>H104*Assumptions!$C$18</f>
        <v>540</v>
      </c>
      <c r="I106" s="12">
        <f>I104*Assumptions!$C$18</f>
        <v>540</v>
      </c>
      <c r="J106" s="12">
        <f>J104*Assumptions!$C$18</f>
        <v>540</v>
      </c>
      <c r="K106" s="12">
        <f>K104*Assumptions!$C$18</f>
        <v>540</v>
      </c>
      <c r="L106" s="12">
        <f>L104*Assumptions!$C$18</f>
        <v>540</v>
      </c>
      <c r="M106" s="12">
        <f>M104*Assumptions!$C$18</f>
        <v>540</v>
      </c>
      <c r="N106" s="12">
        <f>N104*Assumptions!$C$18</f>
        <v>540</v>
      </c>
      <c r="O106" s="12">
        <f>O104*Assumptions!$C$18</f>
        <v>540</v>
      </c>
      <c r="P106" s="12">
        <f>P104*Assumptions!$C$18</f>
        <v>540</v>
      </c>
      <c r="Q106" s="12">
        <f>Q104*Assumptions!$C$18</f>
        <v>540</v>
      </c>
      <c r="R106" s="12">
        <f>R104*Assumptions!$C$18</f>
        <v>540</v>
      </c>
      <c r="S106" s="12">
        <f>S104*Assumptions!$C$18</f>
        <v>720</v>
      </c>
      <c r="T106" s="12">
        <f>T104*Assumptions!$C$18</f>
        <v>720</v>
      </c>
      <c r="U106" s="12">
        <f>U104*Assumptions!$C$18</f>
        <v>720</v>
      </c>
      <c r="V106" s="12">
        <f>V104*Assumptions!$C$18</f>
        <v>720</v>
      </c>
      <c r="W106" s="12">
        <f>W104*Assumptions!$C$18</f>
        <v>720</v>
      </c>
      <c r="X106" s="12">
        <f>X104*Assumptions!$C$18</f>
        <v>720</v>
      </c>
      <c r="Y106" s="12">
        <f>Y104*Assumptions!$C$18</f>
        <v>720</v>
      </c>
      <c r="Z106" s="12">
        <f>Z104*Assumptions!$C$18</f>
        <v>720</v>
      </c>
      <c r="AA106" s="12">
        <f>AA104*Assumptions!$C$18</f>
        <v>720</v>
      </c>
      <c r="AB106" s="12">
        <f>AB104*Assumptions!$C$18</f>
        <v>720</v>
      </c>
      <c r="AC106" s="12">
        <f>AC104*Assumptions!$C$18</f>
        <v>720</v>
      </c>
      <c r="AD106" s="12">
        <f>AD104*Assumptions!$C$18</f>
        <v>720</v>
      </c>
      <c r="AE106" s="12">
        <f>AE104*Assumptions!$C$18</f>
        <v>900</v>
      </c>
      <c r="AF106" s="12">
        <f>AF104*Assumptions!$C$18</f>
        <v>900</v>
      </c>
      <c r="AG106" s="12">
        <f>AG104*Assumptions!$C$18</f>
        <v>900</v>
      </c>
      <c r="AH106" s="12">
        <f>AH104*Assumptions!$C$18</f>
        <v>900</v>
      </c>
      <c r="AI106" s="12">
        <f>AI104*Assumptions!$C$18</f>
        <v>900</v>
      </c>
      <c r="AJ106" s="12">
        <f>AJ104*Assumptions!$C$18</f>
        <v>900</v>
      </c>
      <c r="AK106" s="12">
        <f>AK104*Assumptions!$C$18</f>
        <v>900</v>
      </c>
      <c r="AL106" s="12">
        <f>AL104*Assumptions!$C$18</f>
        <v>900</v>
      </c>
      <c r="AM106" s="12">
        <f>AM104*Assumptions!$C$18</f>
        <v>900</v>
      </c>
      <c r="AN106" s="12">
        <f>AN104*Assumptions!$C$18</f>
        <v>900</v>
      </c>
      <c r="AO106" s="12">
        <f>AO104*Assumptions!$C$18</f>
        <v>900</v>
      </c>
      <c r="AP106" s="12">
        <f>AP104*Assumptions!$C$18</f>
        <v>900</v>
      </c>
    </row>
    <row r="107">
      <c r="A107" s="35" t="inlineStr">
        <is>
          <t>Members (end of month)</t>
        </is>
      </c>
      <c r="B107" s="14" t="inlineStr">
        <is>
          <t>members</t>
        </is>
      </c>
      <c r="C107" s="56">
        <f>SUM(G107:R107)</f>
        <v>5760</v>
      </c>
      <c r="D107" s="56">
        <f>SUM(S107:AD107)</f>
        <v>7680</v>
      </c>
      <c r="E107" s="56">
        <f>SUM(AE107:AP107)</f>
        <v>9600</v>
      </c>
      <c r="G107" s="12">
        <f>G104*Assumptions!$C$17</f>
        <v>480</v>
      </c>
      <c r="H107" s="12">
        <f>H104*Assumptions!$C$17</f>
        <v>480</v>
      </c>
      <c r="I107" s="12">
        <f>I104*Assumptions!$C$17</f>
        <v>480</v>
      </c>
      <c r="J107" s="12">
        <f>J104*Assumptions!$C$17</f>
        <v>480</v>
      </c>
      <c r="K107" s="12">
        <f>K104*Assumptions!$C$17</f>
        <v>480</v>
      </c>
      <c r="L107" s="12">
        <f>L104*Assumptions!$C$17</f>
        <v>480</v>
      </c>
      <c r="M107" s="12">
        <f>M104*Assumptions!$C$17</f>
        <v>480</v>
      </c>
      <c r="N107" s="12">
        <f>N104*Assumptions!$C$17</f>
        <v>480</v>
      </c>
      <c r="O107" s="12">
        <f>O104*Assumptions!$C$17</f>
        <v>480</v>
      </c>
      <c r="P107" s="12">
        <f>P104*Assumptions!$C$17</f>
        <v>480</v>
      </c>
      <c r="Q107" s="12">
        <f>Q104*Assumptions!$C$17</f>
        <v>480</v>
      </c>
      <c r="R107" s="12">
        <f>R104*Assumptions!$C$17</f>
        <v>480</v>
      </c>
      <c r="S107" s="12">
        <f>S104*Assumptions!$C$17</f>
        <v>640</v>
      </c>
      <c r="T107" s="12">
        <f>T104*Assumptions!$C$17</f>
        <v>640</v>
      </c>
      <c r="U107" s="12">
        <f>U104*Assumptions!$C$17</f>
        <v>640</v>
      </c>
      <c r="V107" s="12">
        <f>V104*Assumptions!$C$17</f>
        <v>640</v>
      </c>
      <c r="W107" s="12">
        <f>W104*Assumptions!$C$17</f>
        <v>640</v>
      </c>
      <c r="X107" s="12">
        <f>X104*Assumptions!$C$17</f>
        <v>640</v>
      </c>
      <c r="Y107" s="12">
        <f>Y104*Assumptions!$C$17</f>
        <v>640</v>
      </c>
      <c r="Z107" s="12">
        <f>Z104*Assumptions!$C$17</f>
        <v>640</v>
      </c>
      <c r="AA107" s="12">
        <f>AA104*Assumptions!$C$17</f>
        <v>640</v>
      </c>
      <c r="AB107" s="12">
        <f>AB104*Assumptions!$C$17</f>
        <v>640</v>
      </c>
      <c r="AC107" s="12">
        <f>AC104*Assumptions!$C$17</f>
        <v>640</v>
      </c>
      <c r="AD107" s="12">
        <f>AD104*Assumptions!$C$17</f>
        <v>640</v>
      </c>
      <c r="AE107" s="12">
        <f>AE104*Assumptions!$C$17</f>
        <v>800</v>
      </c>
      <c r="AF107" s="12">
        <f>AF104*Assumptions!$C$17</f>
        <v>800</v>
      </c>
      <c r="AG107" s="12">
        <f>AG104*Assumptions!$C$17</f>
        <v>800</v>
      </c>
      <c r="AH107" s="12">
        <f>AH104*Assumptions!$C$17</f>
        <v>800</v>
      </c>
      <c r="AI107" s="12">
        <f>AI104*Assumptions!$C$17</f>
        <v>800</v>
      </c>
      <c r="AJ107" s="12">
        <f>AJ104*Assumptions!$C$17</f>
        <v>800</v>
      </c>
      <c r="AK107" s="12">
        <f>AK104*Assumptions!$C$17</f>
        <v>800</v>
      </c>
      <c r="AL107" s="12">
        <f>AL104*Assumptions!$C$17</f>
        <v>800</v>
      </c>
      <c r="AM107" s="12">
        <f>AM104*Assumptions!$C$17</f>
        <v>800</v>
      </c>
      <c r="AN107" s="12">
        <f>AN104*Assumptions!$C$17</f>
        <v>800</v>
      </c>
      <c r="AO107" s="12">
        <f>AO104*Assumptions!$C$17</f>
        <v>800</v>
      </c>
      <c r="AP107" s="12">
        <f>AP104*Assumptions!$C$17</f>
        <v>800</v>
      </c>
    </row>
    <row r="110">
      <c r="A110" s="11" t="inlineStr">
        <is>
          <t>Weekly payers</t>
        </is>
      </c>
      <c r="B110" s="14" t="inlineStr">
        <is>
          <t>members</t>
        </is>
      </c>
      <c r="C110" s="56">
        <f>R110</f>
        <v>1176.49326626748</v>
      </c>
      <c r="D110" s="56">
        <f>AD110</f>
        <v>1822.39335090897</v>
      </c>
      <c r="E110" s="56">
        <f>AP110</f>
        <v>2353.85979079808</v>
      </c>
      <c r="G110" s="12">
        <f>G105</f>
        <v>180</v>
      </c>
      <c r="H110" s="12">
        <f>G110*(1-Assumptions!$C$21)+H105</f>
        <v>338.4</v>
      </c>
      <c r="I110" s="12">
        <f>H110*(1-Assumptions!$C$21)+I105</f>
        <v>477.792</v>
      </c>
      <c r="J110" s="12">
        <f>I110*(1-Assumptions!$C$21)+J105</f>
        <v>600.45696</v>
      </c>
      <c r="K110" s="12">
        <f>J110*(1-Assumptions!$C$21)+K105</f>
        <v>708.4021248</v>
      </c>
      <c r="L110" s="12">
        <f>K110*(1-Assumptions!$C$21)+L105</f>
        <v>803.393869824</v>
      </c>
      <c r="M110" s="12">
        <f>L110*(1-Assumptions!$C$21)+M105</f>
        <v>886.98660544512</v>
      </c>
      <c r="N110" s="12">
        <f>M110*(1-Assumptions!$C$21)+N105</f>
        <v>960.548212791706</v>
      </c>
      <c r="O110" s="12">
        <f>N110*(1-Assumptions!$C$21)+O105</f>
        <v>1025.2824272567</v>
      </c>
      <c r="P110" s="12">
        <f>O110*(1-Assumptions!$C$21)+P105</f>
        <v>1082.2485359859</v>
      </c>
      <c r="Q110" s="12">
        <f>P110*(1-Assumptions!$C$21)+Q105</f>
        <v>1132.37871166759</v>
      </c>
      <c r="R110" s="12">
        <f>Q110*(1-Assumptions!$C$21)+R105</f>
        <v>1176.49326626748</v>
      </c>
      <c r="S110" s="12">
        <f>R110*(1-Assumptions!$C$21)+S105</f>
        <v>1275.31407431538</v>
      </c>
      <c r="T110" s="12">
        <f>S110*(1-Assumptions!$C$21)+T105</f>
        <v>1362.27638539754</v>
      </c>
      <c r="U110" s="12">
        <f>T110*(1-Assumptions!$C$21)+U105</f>
        <v>1438.80321914983</v>
      </c>
      <c r="V110" s="12">
        <f>U110*(1-Assumptions!$C$21)+V105</f>
        <v>1506.14683285185</v>
      </c>
      <c r="W110" s="12">
        <f>V110*(1-Assumptions!$C$21)+W105</f>
        <v>1565.40921290963</v>
      </c>
      <c r="X110" s="12">
        <f>W110*(1-Assumptions!$C$21)+X105</f>
        <v>1617.56010736047</v>
      </c>
      <c r="Y110" s="12">
        <f>X110*(1-Assumptions!$C$21)+Y105</f>
        <v>1663.45289447722</v>
      </c>
      <c r="Z110" s="12">
        <f>Y110*(1-Assumptions!$C$21)+Z105</f>
        <v>1703.83854713995</v>
      </c>
      <c r="AA110" s="12">
        <f>Z110*(1-Assumptions!$C$21)+AA105</f>
        <v>1739.37792148316</v>
      </c>
      <c r="AB110" s="12">
        <f>AA110*(1-Assumptions!$C$21)+AB105</f>
        <v>1770.65257090518</v>
      </c>
      <c r="AC110" s="12">
        <f>AB110*(1-Assumptions!$C$21)+AC105</f>
        <v>1798.17426239656</v>
      </c>
      <c r="AD110" s="12">
        <f>AC110*(1-Assumptions!$C$21)+AD105</f>
        <v>1822.39335090897</v>
      </c>
      <c r="AE110" s="12">
        <f>AD110*(1-Assumptions!$C$21)+AE105</f>
        <v>1903.70614879989</v>
      </c>
      <c r="AF110" s="12">
        <f>AE110*(1-Assumptions!$C$21)+AF105</f>
        <v>1975.26141094391</v>
      </c>
      <c r="AG110" s="12">
        <f>AF110*(1-Assumptions!$C$21)+AG105</f>
        <v>2038.23004163064</v>
      </c>
      <c r="AH110" s="12">
        <f>AG110*(1-Assumptions!$C$21)+AH105</f>
        <v>2093.64243663496</v>
      </c>
      <c r="AI110" s="12">
        <f>AH110*(1-Assumptions!$C$21)+AI105</f>
        <v>2142.40534423877</v>
      </c>
      <c r="AJ110" s="12">
        <f>AI110*(1-Assumptions!$C$21)+AJ105</f>
        <v>2185.31670293011</v>
      </c>
      <c r="AK110" s="12">
        <f>AJ110*(1-Assumptions!$C$21)+AK105</f>
        <v>2223.0786985785</v>
      </c>
      <c r="AL110" s="12">
        <f>AK110*(1-Assumptions!$C$21)+AL105</f>
        <v>2256.30925474908</v>
      </c>
      <c r="AM110" s="12">
        <f>AL110*(1-Assumptions!$C$21)+AM105</f>
        <v>2285.55214417919</v>
      </c>
      <c r="AN110" s="12">
        <f>AM110*(1-Assumptions!$C$21)+AN105</f>
        <v>2311.28588687769</v>
      </c>
      <c r="AO110" s="12">
        <f>AN110*(1-Assumptions!$C$21)+AO105</f>
        <v>2333.93158045237</v>
      </c>
      <c r="AP110" s="12">
        <f>AO110*(1-Assumptions!$C$21)+AP105</f>
        <v>2353.85979079808</v>
      </c>
    </row>
    <row r="111">
      <c r="A111" s="11" t="inlineStr">
        <is>
          <t>Monthly payers</t>
        </is>
      </c>
      <c r="B111" s="14" t="inlineStr">
        <is>
          <t>members</t>
        </is>
      </c>
      <c r="C111" s="56">
        <f>R111</f>
        <v>4716.71716667172</v>
      </c>
      <c r="D111" s="56">
        <f>AD111</f>
        <v>8533.73774108115</v>
      </c>
      <c r="E111" s="56">
        <f>AP111</f>
        <v>11922.5744300638</v>
      </c>
      <c r="G111" s="12">
        <f>G106</f>
        <v>540</v>
      </c>
      <c r="H111" s="12">
        <f>G111*(1-Assumptions!$C$22)+H106</f>
        <v>1047.6</v>
      </c>
      <c r="I111" s="12">
        <f>H111*(1-Assumptions!$C$22)+I106</f>
        <v>1524.744</v>
      </c>
      <c r="J111" s="12">
        <f>I111*(1-Assumptions!$C$22)+J106</f>
        <v>1973.25936</v>
      </c>
      <c r="K111" s="12">
        <f>J111*(1-Assumptions!$C$22)+K106</f>
        <v>2394.8637984</v>
      </c>
      <c r="L111" s="12">
        <f>K111*(1-Assumptions!$C$22)+L106</f>
        <v>2791.171970496</v>
      </c>
      <c r="M111" s="12">
        <f>L111*(1-Assumptions!$C$22)+M106</f>
        <v>3163.70165226624</v>
      </c>
      <c r="N111" s="12">
        <f>M111*(1-Assumptions!$C$22)+N106</f>
        <v>3513.87955313027</v>
      </c>
      <c r="O111" s="12">
        <f>N111*(1-Assumptions!$C$22)+O106</f>
        <v>3843.04677994245</v>
      </c>
      <c r="P111" s="12">
        <f>O111*(1-Assumptions!$C$22)+P106</f>
        <v>4152.4639731459</v>
      </c>
      <c r="Q111" s="12">
        <f>P111*(1-Assumptions!$C$22)+Q106</f>
        <v>4443.31613475715</v>
      </c>
      <c r="R111" s="12">
        <f>Q111*(1-Assumptions!$C$22)+R106</f>
        <v>4716.71716667172</v>
      </c>
      <c r="S111" s="12">
        <f>R111*(1-Assumptions!$C$22)+S106</f>
        <v>5153.71413667141</v>
      </c>
      <c r="T111" s="12">
        <f>S111*(1-Assumptions!$C$22)+T106</f>
        <v>5564.49128847113</v>
      </c>
      <c r="U111" s="12">
        <f>T111*(1-Assumptions!$C$22)+U106</f>
        <v>5950.62181116286</v>
      </c>
      <c r="V111" s="12">
        <f>U111*(1-Assumptions!$C$22)+V106</f>
        <v>6313.58450249309</v>
      </c>
      <c r="W111" s="12">
        <f>V111*(1-Assumptions!$C$22)+W106</f>
        <v>6654.7694323435</v>
      </c>
      <c r="X111" s="12">
        <f>W111*(1-Assumptions!$C$22)+X106</f>
        <v>6975.48326640289</v>
      </c>
      <c r="Y111" s="12">
        <f>X111*(1-Assumptions!$C$22)+Y106</f>
        <v>7276.95427041872</v>
      </c>
      <c r="Z111" s="12">
        <f>Y111*(1-Assumptions!$C$22)+Z106</f>
        <v>7560.3370141936</v>
      </c>
      <c r="AA111" s="12">
        <f>Z111*(1-Assumptions!$C$22)+AA106</f>
        <v>7826.71679334198</v>
      </c>
      <c r="AB111" s="12">
        <f>AA111*(1-Assumptions!$C$22)+AB106</f>
        <v>8077.11378574146</v>
      </c>
      <c r="AC111" s="12">
        <f>AB111*(1-Assumptions!$C$22)+AC106</f>
        <v>8312.48695859697</v>
      </c>
      <c r="AD111" s="12">
        <f>AC111*(1-Assumptions!$C$22)+AD106</f>
        <v>8533.73774108115</v>
      </c>
      <c r="AE111" s="12">
        <f>AD111*(1-Assumptions!$C$22)+AE106</f>
        <v>8921.71347661628</v>
      </c>
      <c r="AF111" s="12">
        <f>AE111*(1-Assumptions!$C$22)+AF106</f>
        <v>9286.41066801931</v>
      </c>
      <c r="AG111" s="12">
        <f>AF111*(1-Assumptions!$C$22)+AG106</f>
        <v>9629.22602793815</v>
      </c>
      <c r="AH111" s="12">
        <f>AG111*(1-Assumptions!$C$22)+AH106</f>
        <v>9951.47246626186</v>
      </c>
      <c r="AI111" s="12">
        <f>AH111*(1-Assumptions!$C$22)+AI106</f>
        <v>10254.3841182861</v>
      </c>
      <c r="AJ111" s="12">
        <f>AI111*(1-Assumptions!$C$22)+AJ106</f>
        <v>10539.121071189</v>
      </c>
      <c r="AK111" s="12">
        <f>AJ111*(1-Assumptions!$C$22)+AK106</f>
        <v>10806.7738069176</v>
      </c>
      <c r="AL111" s="12">
        <f>AK111*(1-Assumptions!$C$22)+AL106</f>
        <v>11058.3673785026</v>
      </c>
      <c r="AM111" s="12">
        <f>AL111*(1-Assumptions!$C$22)+AM106</f>
        <v>11294.8653357924</v>
      </c>
      <c r="AN111" s="12">
        <f>AM111*(1-Assumptions!$C$22)+AN106</f>
        <v>11517.1734156449</v>
      </c>
      <c r="AO111" s="12">
        <f>AN111*(1-Assumptions!$C$22)+AO106</f>
        <v>11726.1430107062</v>
      </c>
      <c r="AP111" s="12">
        <f>AO111*(1-Assumptions!$C$22)+AP106</f>
        <v>11922.5744300638</v>
      </c>
    </row>
    <row r="112">
      <c r="A112" s="11" t="inlineStr">
        <is>
          <t>Annual plans paid this month (new and renewals)</t>
        </is>
      </c>
      <c r="B112" s="14" t="inlineStr">
        <is>
          <t>members</t>
        </is>
      </c>
      <c r="C112" s="56">
        <f>SUM(G112:R112)</f>
        <v>5760</v>
      </c>
      <c r="D112" s="56">
        <f>SUM(S112:AD112)</f>
        <v>11136</v>
      </c>
      <c r="E112" s="56">
        <f>SUM(AE112:AP112)</f>
        <v>16281.6</v>
      </c>
      <c r="G112" s="12">
        <f>G107</f>
        <v>480</v>
      </c>
      <c r="H112" s="12">
        <f>H107</f>
        <v>480</v>
      </c>
      <c r="I112" s="12">
        <f>I107</f>
        <v>480</v>
      </c>
      <c r="J112" s="12">
        <f>J107</f>
        <v>480</v>
      </c>
      <c r="K112" s="12">
        <f>K107</f>
        <v>480</v>
      </c>
      <c r="L112" s="12">
        <f>L107</f>
        <v>480</v>
      </c>
      <c r="M112" s="12">
        <f>M107</f>
        <v>480</v>
      </c>
      <c r="N112" s="12">
        <f>N107</f>
        <v>480</v>
      </c>
      <c r="O112" s="12">
        <f>O107</f>
        <v>480</v>
      </c>
      <c r="P112" s="12">
        <f>P107</f>
        <v>480</v>
      </c>
      <c r="Q112" s="12">
        <f>Q107</f>
        <v>480</v>
      </c>
      <c r="R112" s="12">
        <f>R107</f>
        <v>480</v>
      </c>
      <c r="S112" s="12">
        <f>S107+Assumptions!$C$23*G112</f>
        <v>928</v>
      </c>
      <c r="T112" s="12">
        <f>T107+Assumptions!$C$23*H112</f>
        <v>928</v>
      </c>
      <c r="U112" s="12">
        <f>U107+Assumptions!$C$23*I112</f>
        <v>928</v>
      </c>
      <c r="V112" s="12">
        <f>V107+Assumptions!$C$23*J112</f>
        <v>928</v>
      </c>
      <c r="W112" s="12">
        <f>W107+Assumptions!$C$23*K112</f>
        <v>928</v>
      </c>
      <c r="X112" s="12">
        <f>X107+Assumptions!$C$23*L112</f>
        <v>928</v>
      </c>
      <c r="Y112" s="12">
        <f>Y107+Assumptions!$C$23*M112</f>
        <v>928</v>
      </c>
      <c r="Z112" s="12">
        <f>Z107+Assumptions!$C$23*N112</f>
        <v>928</v>
      </c>
      <c r="AA112" s="12">
        <f>AA107+Assumptions!$C$23*O112</f>
        <v>928</v>
      </c>
      <c r="AB112" s="12">
        <f>AB107+Assumptions!$C$23*P112</f>
        <v>928</v>
      </c>
      <c r="AC112" s="12">
        <f>AC107+Assumptions!$C$23*Q112</f>
        <v>928</v>
      </c>
      <c r="AD112" s="12">
        <f>AD107+Assumptions!$C$23*R112</f>
        <v>928</v>
      </c>
      <c r="AE112" s="12">
        <f>AE107+Assumptions!$C$23*S112</f>
        <v>1356.8</v>
      </c>
      <c r="AF112" s="12">
        <f>AF107+Assumptions!$C$23*T112</f>
        <v>1356.8</v>
      </c>
      <c r="AG112" s="12">
        <f>AG107+Assumptions!$C$23*U112</f>
        <v>1356.8</v>
      </c>
      <c r="AH112" s="12">
        <f>AH107+Assumptions!$C$23*V112</f>
        <v>1356.8</v>
      </c>
      <c r="AI112" s="12">
        <f>AI107+Assumptions!$C$23*W112</f>
        <v>1356.8</v>
      </c>
      <c r="AJ112" s="12">
        <f>AJ107+Assumptions!$C$23*X112</f>
        <v>1356.8</v>
      </c>
      <c r="AK112" s="12">
        <f>AK107+Assumptions!$C$23*Y112</f>
        <v>1356.8</v>
      </c>
      <c r="AL112" s="12">
        <f>AL107+Assumptions!$C$23*Z112</f>
        <v>1356.8</v>
      </c>
      <c r="AM112" s="12">
        <f>AM107+Assumptions!$C$23*AA112</f>
        <v>1356.8</v>
      </c>
      <c r="AN112" s="12">
        <f>AN107+Assumptions!$C$23*AB112</f>
        <v>1356.8</v>
      </c>
      <c r="AO112" s="12">
        <f>AO107+Assumptions!$C$23*AC112</f>
        <v>1356.8</v>
      </c>
      <c r="AP112" s="12">
        <f>AP107+Assumptions!$C$23*AD112</f>
        <v>1356.8</v>
      </c>
    </row>
    <row r="113">
      <c r="A113" s="11" t="inlineStr">
        <is>
          <t>Annual members (paid in the last 12 months)</t>
        </is>
      </c>
      <c r="B113" s="14" t="inlineStr">
        <is>
          <t>members</t>
        </is>
      </c>
      <c r="C113" s="56">
        <f>R113</f>
        <v>5760</v>
      </c>
      <c r="D113" s="56">
        <f>AD113</f>
        <v>11136</v>
      </c>
      <c r="E113" s="56">
        <f>AP113</f>
        <v>16281.6</v>
      </c>
      <c r="G113" s="12">
        <f>SUM(G112:G112)</f>
        <v>480</v>
      </c>
      <c r="H113" s="12">
        <f>SUM(G112:H112)</f>
        <v>960</v>
      </c>
      <c r="I113" s="12">
        <f>SUM(G112:I112)</f>
        <v>1440</v>
      </c>
      <c r="J113" s="12">
        <f>SUM(G112:J112)</f>
        <v>1920</v>
      </c>
      <c r="K113" s="12">
        <f>SUM(G112:K112)</f>
        <v>2400</v>
      </c>
      <c r="L113" s="12">
        <f>SUM(G112:L112)</f>
        <v>2880</v>
      </c>
      <c r="M113" s="12">
        <f>SUM(G112:M112)</f>
        <v>3360</v>
      </c>
      <c r="N113" s="12">
        <f>SUM(G112:N112)</f>
        <v>3840</v>
      </c>
      <c r="O113" s="12">
        <f>SUM(G112:O112)</f>
        <v>4320</v>
      </c>
      <c r="P113" s="12">
        <f>SUM(G112:P112)</f>
        <v>4800</v>
      </c>
      <c r="Q113" s="12">
        <f>SUM(G112:Q112)</f>
        <v>5280</v>
      </c>
      <c r="R113" s="12">
        <f>SUM(G112:R112)</f>
        <v>5760</v>
      </c>
      <c r="S113" s="12">
        <f>SUM(H112:S112)</f>
        <v>6208</v>
      </c>
      <c r="T113" s="12">
        <f>SUM(I112:T112)</f>
        <v>6656</v>
      </c>
      <c r="U113" s="12">
        <f>SUM(J112:U112)</f>
        <v>7104</v>
      </c>
      <c r="V113" s="12">
        <f>SUM(K112:V112)</f>
        <v>7552</v>
      </c>
      <c r="W113" s="12">
        <f>SUM(L112:W112)</f>
        <v>8000</v>
      </c>
      <c r="X113" s="12">
        <f>SUM(M112:X112)</f>
        <v>8448</v>
      </c>
      <c r="Y113" s="12">
        <f>SUM(N112:Y112)</f>
        <v>8896</v>
      </c>
      <c r="Z113" s="12">
        <f>SUM(O112:Z112)</f>
        <v>9344</v>
      </c>
      <c r="AA113" s="12">
        <f>SUM(P112:AA112)</f>
        <v>9792</v>
      </c>
      <c r="AB113" s="12">
        <f>SUM(Q112:AB112)</f>
        <v>10240</v>
      </c>
      <c r="AC113" s="12">
        <f>SUM(R112:AC112)</f>
        <v>10688</v>
      </c>
      <c r="AD113" s="12">
        <f>SUM(S112:AD112)</f>
        <v>11136</v>
      </c>
      <c r="AE113" s="12">
        <f>SUM(T112:AE112)</f>
        <v>11564.8</v>
      </c>
      <c r="AF113" s="12">
        <f>SUM(U112:AF112)</f>
        <v>11993.6</v>
      </c>
      <c r="AG113" s="12">
        <f>SUM(V112:AG112)</f>
        <v>12422.4</v>
      </c>
      <c r="AH113" s="12">
        <f>SUM(W112:AH112)</f>
        <v>12851.2</v>
      </c>
      <c r="AI113" s="12">
        <f>SUM(X112:AI112)</f>
        <v>13280</v>
      </c>
      <c r="AJ113" s="12">
        <f>SUM(Y112:AJ112)</f>
        <v>13708.8</v>
      </c>
      <c r="AK113" s="12">
        <f>SUM(Z112:AK112)</f>
        <v>14137.6</v>
      </c>
      <c r="AL113" s="12">
        <f>SUM(AA112:AL112)</f>
        <v>14566.4</v>
      </c>
      <c r="AM113" s="12">
        <f>SUM(AB112:AM112)</f>
        <v>14995.2</v>
      </c>
      <c r="AN113" s="12">
        <f>SUM(AC112:AN112)</f>
        <v>15424</v>
      </c>
      <c r="AO113" s="12">
        <f>SUM(AD112:AO112)</f>
        <v>15852.8</v>
      </c>
      <c r="AP113" s="12">
        <f>SUM(AE112:AP112)</f>
        <v>16281.6</v>
      </c>
    </row>
    <row r="114">
      <c r="A114" s="11" t="inlineStr">
        <is>
          <t>New company seats</t>
        </is>
      </c>
      <c r="B114" s="14" t="inlineStr">
        <is>
          <t>seats</t>
        </is>
      </c>
      <c r="C114" s="56">
        <f>SUM(G114:R114)</f>
        <v>3200</v>
      </c>
      <c r="D114" s="56">
        <f>SUM(S114:AD114)</f>
        <v>4800</v>
      </c>
      <c r="E114" s="56">
        <f>SUM(AE114:AP114)</f>
        <v>4800</v>
      </c>
      <c r="G114" s="12">
        <f>IF(G96&gt;=Assumptions!$C$24,Assumptions!$C$25,0)</f>
        <v>0</v>
      </c>
      <c r="H114" s="12">
        <f>IF(H96&gt;=Assumptions!$C$24,Assumptions!$C$25,0)</f>
        <v>0</v>
      </c>
      <c r="I114" s="12">
        <f>IF(I96&gt;=Assumptions!$C$24,Assumptions!$C$25,0)</f>
        <v>0</v>
      </c>
      <c r="J114" s="12">
        <f>IF(J96&gt;=Assumptions!$C$24,Assumptions!$C$25,0)</f>
        <v>0</v>
      </c>
      <c r="K114" s="12">
        <f>IF(K96&gt;=Assumptions!$C$24,Assumptions!$C$25,0)</f>
        <v>400</v>
      </c>
      <c r="L114" s="12">
        <f>IF(L96&gt;=Assumptions!$C$24,Assumptions!$C$25,0)</f>
        <v>400</v>
      </c>
      <c r="M114" s="12">
        <f>IF(M96&gt;=Assumptions!$C$24,Assumptions!$C$25,0)</f>
        <v>400</v>
      </c>
      <c r="N114" s="12">
        <f>IF(N96&gt;=Assumptions!$C$24,Assumptions!$C$25,0)</f>
        <v>400</v>
      </c>
      <c r="O114" s="12">
        <f>IF(O96&gt;=Assumptions!$C$24,Assumptions!$C$25,0)</f>
        <v>400</v>
      </c>
      <c r="P114" s="12">
        <f>IF(P96&gt;=Assumptions!$C$24,Assumptions!$C$25,0)</f>
        <v>400</v>
      </c>
      <c r="Q114" s="12">
        <f>IF(Q96&gt;=Assumptions!$C$24,Assumptions!$C$25,0)</f>
        <v>400</v>
      </c>
      <c r="R114" s="12">
        <f>IF(R96&gt;=Assumptions!$C$24,Assumptions!$C$25,0)</f>
        <v>400</v>
      </c>
      <c r="S114" s="12">
        <f>IF(S96&gt;=Assumptions!$C$24,Assumptions!$C$25,0)</f>
        <v>400</v>
      </c>
      <c r="T114" s="12">
        <f>IF(T96&gt;=Assumptions!$C$24,Assumptions!$C$25,0)</f>
        <v>400</v>
      </c>
      <c r="U114" s="12">
        <f>IF(U96&gt;=Assumptions!$C$24,Assumptions!$C$25,0)</f>
        <v>400</v>
      </c>
      <c r="V114" s="12">
        <f>IF(V96&gt;=Assumptions!$C$24,Assumptions!$C$25,0)</f>
        <v>400</v>
      </c>
      <c r="W114" s="12">
        <f>IF(W96&gt;=Assumptions!$C$24,Assumptions!$C$25,0)</f>
        <v>400</v>
      </c>
      <c r="X114" s="12">
        <f>IF(X96&gt;=Assumptions!$C$24,Assumptions!$C$25,0)</f>
        <v>400</v>
      </c>
      <c r="Y114" s="12">
        <f>IF(Y96&gt;=Assumptions!$C$24,Assumptions!$C$25,0)</f>
        <v>400</v>
      </c>
      <c r="Z114" s="12">
        <f>IF(Z96&gt;=Assumptions!$C$24,Assumptions!$C$25,0)</f>
        <v>400</v>
      </c>
      <c r="AA114" s="12">
        <f>IF(AA96&gt;=Assumptions!$C$24,Assumptions!$C$25,0)</f>
        <v>400</v>
      </c>
      <c r="AB114" s="12">
        <f>IF(AB96&gt;=Assumptions!$C$24,Assumptions!$C$25,0)</f>
        <v>400</v>
      </c>
      <c r="AC114" s="12">
        <f>IF(AC96&gt;=Assumptions!$C$24,Assumptions!$C$25,0)</f>
        <v>400</v>
      </c>
      <c r="AD114" s="12">
        <f>IF(AD96&gt;=Assumptions!$C$24,Assumptions!$C$25,0)</f>
        <v>400</v>
      </c>
      <c r="AE114" s="12">
        <f>IF(AE96&gt;=Assumptions!$C$24,Assumptions!$C$25,0)</f>
        <v>400</v>
      </c>
      <c r="AF114" s="12">
        <f>IF(AF96&gt;=Assumptions!$C$24,Assumptions!$C$25,0)</f>
        <v>400</v>
      </c>
      <c r="AG114" s="12">
        <f>IF(AG96&gt;=Assumptions!$C$24,Assumptions!$C$25,0)</f>
        <v>400</v>
      </c>
      <c r="AH114" s="12">
        <f>IF(AH96&gt;=Assumptions!$C$24,Assumptions!$C$25,0)</f>
        <v>400</v>
      </c>
      <c r="AI114" s="12">
        <f>IF(AI96&gt;=Assumptions!$C$24,Assumptions!$C$25,0)</f>
        <v>400</v>
      </c>
      <c r="AJ114" s="12">
        <f>IF(AJ96&gt;=Assumptions!$C$24,Assumptions!$C$25,0)</f>
        <v>400</v>
      </c>
      <c r="AK114" s="12">
        <f>IF(AK96&gt;=Assumptions!$C$24,Assumptions!$C$25,0)</f>
        <v>400</v>
      </c>
      <c r="AL114" s="12">
        <f>IF(AL96&gt;=Assumptions!$C$24,Assumptions!$C$25,0)</f>
        <v>400</v>
      </c>
      <c r="AM114" s="12">
        <f>IF(AM96&gt;=Assumptions!$C$24,Assumptions!$C$25,0)</f>
        <v>400</v>
      </c>
      <c r="AN114" s="12">
        <f>IF(AN96&gt;=Assumptions!$C$24,Assumptions!$C$25,0)</f>
        <v>400</v>
      </c>
      <c r="AO114" s="12">
        <f>IF(AO96&gt;=Assumptions!$C$24,Assumptions!$C$25,0)</f>
        <v>400</v>
      </c>
      <c r="AP114" s="12">
        <f>IF(AP96&gt;=Assumptions!$C$24,Assumptions!$C$25,0)</f>
        <v>400</v>
      </c>
    </row>
    <row r="115">
      <c r="A115" s="11" t="inlineStr">
        <is>
          <t>Company seats billed this month (new and renewals)</t>
        </is>
      </c>
      <c r="B115" s="14" t="inlineStr">
        <is>
          <t>seats</t>
        </is>
      </c>
      <c r="C115" s="56">
        <f>SUM(G115:R115)</f>
        <v>3200</v>
      </c>
      <c r="D115" s="56">
        <f>SUM(S115:AD115)</f>
        <v>7520</v>
      </c>
      <c r="E115" s="56">
        <f>SUM(AE115:AP115)</f>
        <v>11192</v>
      </c>
      <c r="G115" s="12">
        <f>G114</f>
        <v>0</v>
      </c>
      <c r="H115" s="12">
        <f>H114</f>
        <v>0</v>
      </c>
      <c r="I115" s="12">
        <f>I114</f>
        <v>0</v>
      </c>
      <c r="J115" s="12">
        <f>J114</f>
        <v>0</v>
      </c>
      <c r="K115" s="12">
        <f>K114</f>
        <v>400</v>
      </c>
      <c r="L115" s="12">
        <f>L114</f>
        <v>400</v>
      </c>
      <c r="M115" s="12">
        <f>M114</f>
        <v>400</v>
      </c>
      <c r="N115" s="12">
        <f>N114</f>
        <v>400</v>
      </c>
      <c r="O115" s="12">
        <f>O114</f>
        <v>400</v>
      </c>
      <c r="P115" s="12">
        <f>P114</f>
        <v>400</v>
      </c>
      <c r="Q115" s="12">
        <f>Q114</f>
        <v>400</v>
      </c>
      <c r="R115" s="12">
        <f>R114</f>
        <v>400</v>
      </c>
      <c r="S115" s="12">
        <f>S114+Assumptions!$C$27*G115</f>
        <v>400</v>
      </c>
      <c r="T115" s="12">
        <f>T114+Assumptions!$C$27*H115</f>
        <v>400</v>
      </c>
      <c r="U115" s="12">
        <f>U114+Assumptions!$C$27*I115</f>
        <v>400</v>
      </c>
      <c r="V115" s="12">
        <f>V114+Assumptions!$C$27*J115</f>
        <v>400</v>
      </c>
      <c r="W115" s="12">
        <f>W114+Assumptions!$C$27*K115</f>
        <v>740</v>
      </c>
      <c r="X115" s="12">
        <f>X114+Assumptions!$C$27*L115</f>
        <v>740</v>
      </c>
      <c r="Y115" s="12">
        <f>Y114+Assumptions!$C$27*M115</f>
        <v>740</v>
      </c>
      <c r="Z115" s="12">
        <f>Z114+Assumptions!$C$27*N115</f>
        <v>740</v>
      </c>
      <c r="AA115" s="12">
        <f>AA114+Assumptions!$C$27*O115</f>
        <v>740</v>
      </c>
      <c r="AB115" s="12">
        <f>AB114+Assumptions!$C$27*P115</f>
        <v>740</v>
      </c>
      <c r="AC115" s="12">
        <f>AC114+Assumptions!$C$27*Q115</f>
        <v>740</v>
      </c>
      <c r="AD115" s="12">
        <f>AD114+Assumptions!$C$27*R115</f>
        <v>740</v>
      </c>
      <c r="AE115" s="12">
        <f>AE114+Assumptions!$C$27*S115</f>
        <v>740</v>
      </c>
      <c r="AF115" s="12">
        <f>AF114+Assumptions!$C$27*T115</f>
        <v>740</v>
      </c>
      <c r="AG115" s="12">
        <f>AG114+Assumptions!$C$27*U115</f>
        <v>740</v>
      </c>
      <c r="AH115" s="12">
        <f>AH114+Assumptions!$C$27*V115</f>
        <v>740</v>
      </c>
      <c r="AI115" s="12">
        <f>AI114+Assumptions!$C$27*W115</f>
        <v>1029</v>
      </c>
      <c r="AJ115" s="12">
        <f>AJ114+Assumptions!$C$27*X115</f>
        <v>1029</v>
      </c>
      <c r="AK115" s="12">
        <f>AK114+Assumptions!$C$27*Y115</f>
        <v>1029</v>
      </c>
      <c r="AL115" s="12">
        <f>AL114+Assumptions!$C$27*Z115</f>
        <v>1029</v>
      </c>
      <c r="AM115" s="12">
        <f>AM114+Assumptions!$C$27*AA115</f>
        <v>1029</v>
      </c>
      <c r="AN115" s="12">
        <f>AN114+Assumptions!$C$27*AB115</f>
        <v>1029</v>
      </c>
      <c r="AO115" s="12">
        <f>AO114+Assumptions!$C$27*AC115</f>
        <v>1029</v>
      </c>
      <c r="AP115" s="12">
        <f>AP114+Assumptions!$C$27*AD115</f>
        <v>1029</v>
      </c>
    </row>
    <row r="116">
      <c r="A116" s="11" t="inlineStr">
        <is>
          <t>Company seats (billed in the last 12 months)</t>
        </is>
      </c>
      <c r="B116" s="14" t="inlineStr">
        <is>
          <t>seats</t>
        </is>
      </c>
      <c r="C116" s="56">
        <f>R116</f>
        <v>3200</v>
      </c>
      <c r="D116" s="56">
        <f>AD116</f>
        <v>7520</v>
      </c>
      <c r="E116" s="56">
        <f>AP116</f>
        <v>11192</v>
      </c>
      <c r="G116" s="12">
        <f>SUM(G115:G115)</f>
        <v>0</v>
      </c>
      <c r="H116" s="12">
        <f>SUM(G115:H115)</f>
        <v>0</v>
      </c>
      <c r="I116" s="12">
        <f>SUM(G115:I115)</f>
        <v>0</v>
      </c>
      <c r="J116" s="12">
        <f>SUM(G115:J115)</f>
        <v>0</v>
      </c>
      <c r="K116" s="12">
        <f>SUM(G115:K115)</f>
        <v>400</v>
      </c>
      <c r="L116" s="12">
        <f>SUM(G115:L115)</f>
        <v>800</v>
      </c>
      <c r="M116" s="12">
        <f>SUM(G115:M115)</f>
        <v>1200</v>
      </c>
      <c r="N116" s="12">
        <f>SUM(G115:N115)</f>
        <v>1600</v>
      </c>
      <c r="O116" s="12">
        <f>SUM(G115:O115)</f>
        <v>2000</v>
      </c>
      <c r="P116" s="12">
        <f>SUM(G115:P115)</f>
        <v>2400</v>
      </c>
      <c r="Q116" s="12">
        <f>SUM(G115:Q115)</f>
        <v>2800</v>
      </c>
      <c r="R116" s="12">
        <f>SUM(G115:R115)</f>
        <v>3200</v>
      </c>
      <c r="S116" s="12">
        <f>SUM(H115:S115)</f>
        <v>3600</v>
      </c>
      <c r="T116" s="12">
        <f>SUM(I115:T115)</f>
        <v>4000</v>
      </c>
      <c r="U116" s="12">
        <f>SUM(J115:U115)</f>
        <v>4400</v>
      </c>
      <c r="V116" s="12">
        <f>SUM(K115:V115)</f>
        <v>4800</v>
      </c>
      <c r="W116" s="12">
        <f>SUM(L115:W115)</f>
        <v>5140</v>
      </c>
      <c r="X116" s="12">
        <f>SUM(M115:X115)</f>
        <v>5480</v>
      </c>
      <c r="Y116" s="12">
        <f>SUM(N115:Y115)</f>
        <v>5820</v>
      </c>
      <c r="Z116" s="12">
        <f>SUM(O115:Z115)</f>
        <v>6160</v>
      </c>
      <c r="AA116" s="12">
        <f>SUM(P115:AA115)</f>
        <v>6500</v>
      </c>
      <c r="AB116" s="12">
        <f>SUM(Q115:AB115)</f>
        <v>6840</v>
      </c>
      <c r="AC116" s="12">
        <f>SUM(R115:AC115)</f>
        <v>7180</v>
      </c>
      <c r="AD116" s="12">
        <f>SUM(S115:AD115)</f>
        <v>7520</v>
      </c>
      <c r="AE116" s="12">
        <f>SUM(T115:AE115)</f>
        <v>7860</v>
      </c>
      <c r="AF116" s="12">
        <f>SUM(U115:AF115)</f>
        <v>8200</v>
      </c>
      <c r="AG116" s="12">
        <f>SUM(V115:AG115)</f>
        <v>8540</v>
      </c>
      <c r="AH116" s="12">
        <f>SUM(W115:AH115)</f>
        <v>8880</v>
      </c>
      <c r="AI116" s="12">
        <f>SUM(X115:AI115)</f>
        <v>9169</v>
      </c>
      <c r="AJ116" s="12">
        <f>SUM(Y115:AJ115)</f>
        <v>9458</v>
      </c>
      <c r="AK116" s="12">
        <f>SUM(Z115:AK115)</f>
        <v>9747</v>
      </c>
      <c r="AL116" s="12">
        <f>SUM(AA115:AL115)</f>
        <v>10036</v>
      </c>
      <c r="AM116" s="12">
        <f>SUM(AB115:AM115)</f>
        <v>10325</v>
      </c>
      <c r="AN116" s="12">
        <f>SUM(AC115:AN115)</f>
        <v>10614</v>
      </c>
      <c r="AO116" s="12">
        <f>SUM(AD115:AO115)</f>
        <v>10903</v>
      </c>
      <c r="AP116" s="12">
        <f>SUM(AE115:AP115)</f>
        <v>11192</v>
      </c>
    </row>
    <row r="117">
      <c r="A117" s="11" t="inlineStr">
        <is>
          <t>Individual members</t>
        </is>
      </c>
      <c r="B117" s="14" t="inlineStr">
        <is>
          <t>members</t>
        </is>
      </c>
      <c r="C117" s="56">
        <f>R117</f>
        <v>11653.2104329392</v>
      </c>
      <c r="D117" s="56">
        <f>AD117</f>
        <v>21492.1310919901</v>
      </c>
      <c r="E117" s="56">
        <f>AP117</f>
        <v>30558.0342208619</v>
      </c>
      <c r="G117" s="12">
        <f>G110+G111+G113</f>
        <v>1200</v>
      </c>
      <c r="H117" s="12">
        <f>H110+H111+H113</f>
        <v>2346</v>
      </c>
      <c r="I117" s="12">
        <f>I110+I111+I113</f>
        <v>3442.536</v>
      </c>
      <c r="J117" s="12">
        <f>J110+J111+J113</f>
        <v>4493.71632</v>
      </c>
      <c r="K117" s="12">
        <f>K110+K111+K113</f>
        <v>5503.2659232</v>
      </c>
      <c r="L117" s="12">
        <f>L110+L111+L113</f>
        <v>6474.56584032</v>
      </c>
      <c r="M117" s="12">
        <f>M110+M111+M113</f>
        <v>7410.68825771136</v>
      </c>
      <c r="N117" s="12">
        <f>N110+N111+N113</f>
        <v>8314.42776592197</v>
      </c>
      <c r="O117" s="12">
        <f>O110+O111+O113</f>
        <v>9188.32920719915</v>
      </c>
      <c r="P117" s="12">
        <f>P110+P111+P113</f>
        <v>10034.7125091318</v>
      </c>
      <c r="Q117" s="12">
        <f>Q110+Q111+Q113</f>
        <v>10855.6948464247</v>
      </c>
      <c r="R117" s="12">
        <f>R110+R111+R113</f>
        <v>11653.2104329392</v>
      </c>
      <c r="S117" s="12">
        <f>S110+S111+S113</f>
        <v>12637.0282109868</v>
      </c>
      <c r="T117" s="12">
        <f>T110+T111+T113</f>
        <v>13582.7676738687</v>
      </c>
      <c r="U117" s="12">
        <f>U110+U111+U113</f>
        <v>14493.4250303127</v>
      </c>
      <c r="V117" s="12">
        <f>V110+V111+V113</f>
        <v>15371.7313353449</v>
      </c>
      <c r="W117" s="12">
        <f>W110+W111+W113</f>
        <v>16220.1786452531</v>
      </c>
      <c r="X117" s="12">
        <f>X110+X111+X113</f>
        <v>17041.0433737634</v>
      </c>
      <c r="Y117" s="12">
        <f>Y110+Y111+Y113</f>
        <v>17836.4071648959</v>
      </c>
      <c r="Z117" s="12">
        <f>Z110+Z111+Z113</f>
        <v>18608.1755613335</v>
      </c>
      <c r="AA117" s="12">
        <f>AA110+AA111+AA113</f>
        <v>19358.0947148251</v>
      </c>
      <c r="AB117" s="12">
        <f>AB110+AB111+AB113</f>
        <v>20087.7663566466</v>
      </c>
      <c r="AC117" s="12">
        <f>AC110+AC111+AC113</f>
        <v>20798.6612209935</v>
      </c>
      <c r="AD117" s="12">
        <f>AD110+AD111+AD113</f>
        <v>21492.1310919901</v>
      </c>
      <c r="AE117" s="12">
        <f>AE110+AE111+AE113</f>
        <v>22390.2196254162</v>
      </c>
      <c r="AF117" s="12">
        <f>AF110+AF111+AF113</f>
        <v>23255.2720789632</v>
      </c>
      <c r="AG117" s="12">
        <f>AG110+AG111+AG113</f>
        <v>24089.8560695688</v>
      </c>
      <c r="AH117" s="12">
        <f>AH110+AH111+AH113</f>
        <v>24896.3149028968</v>
      </c>
      <c r="AI117" s="12">
        <f>AI110+AI111+AI113</f>
        <v>25676.7894625249</v>
      </c>
      <c r="AJ117" s="12">
        <f>AJ110+AJ111+AJ113</f>
        <v>26433.2377741191</v>
      </c>
      <c r="AK117" s="12">
        <f>AK110+AK111+AK113</f>
        <v>27167.4525054961</v>
      </c>
      <c r="AL117" s="12">
        <f>AL110+AL111+AL113</f>
        <v>27881.0766332517</v>
      </c>
      <c r="AM117" s="12">
        <f>AM110+AM111+AM113</f>
        <v>28575.6174799716</v>
      </c>
      <c r="AN117" s="12">
        <f>AN110+AN111+AN113</f>
        <v>29252.4593025226</v>
      </c>
      <c r="AO117" s="12">
        <f>AO110+AO111+AO113</f>
        <v>29912.8745911586</v>
      </c>
      <c r="AP117" s="12">
        <f>AP110+AP111+AP113</f>
        <v>30558.0342208619</v>
      </c>
    </row>
    <row r="118">
      <c r="A118" s="38" t="inlineStr">
        <is>
          <t>Active members (individual and company seats)</t>
        </is>
      </c>
      <c r="B118" s="58" t="inlineStr">
        <is>
          <t>members</t>
        </is>
      </c>
      <c r="C118" s="59">
        <f>R118</f>
        <v>14853.2104329392</v>
      </c>
      <c r="D118" s="59">
        <f>AD118</f>
        <v>29012.1310919901</v>
      </c>
      <c r="E118" s="59">
        <f>AP118</f>
        <v>41750.0342208619</v>
      </c>
      <c r="F118" s="40" t="n"/>
      <c r="G118" s="51">
        <f>G117+G116</f>
        <v>1200</v>
      </c>
      <c r="H118" s="51">
        <f>H117+H116</f>
        <v>2346</v>
      </c>
      <c r="I118" s="51">
        <f>I117+I116</f>
        <v>3442.536</v>
      </c>
      <c r="J118" s="51">
        <f>J117+J116</f>
        <v>4493.71632</v>
      </c>
      <c r="K118" s="51">
        <f>K117+K116</f>
        <v>5903.2659232</v>
      </c>
      <c r="L118" s="51">
        <f>L117+L116</f>
        <v>7274.56584032</v>
      </c>
      <c r="M118" s="51">
        <f>M117+M116</f>
        <v>8610.68825771136</v>
      </c>
      <c r="N118" s="51">
        <f>N117+N116</f>
        <v>9914.42776592197</v>
      </c>
      <c r="O118" s="51">
        <f>O117+O116</f>
        <v>11188.3292071992</v>
      </c>
      <c r="P118" s="51">
        <f>P117+P116</f>
        <v>12434.7125091318</v>
      </c>
      <c r="Q118" s="51">
        <f>Q117+Q116</f>
        <v>13655.6948464247</v>
      </c>
      <c r="R118" s="51">
        <f>R117+R116</f>
        <v>14853.2104329392</v>
      </c>
      <c r="S118" s="51">
        <f>S117+S116</f>
        <v>16237.0282109868</v>
      </c>
      <c r="T118" s="51">
        <f>T117+T116</f>
        <v>17582.7676738687</v>
      </c>
      <c r="U118" s="51">
        <f>U117+U116</f>
        <v>18893.4250303127</v>
      </c>
      <c r="V118" s="51">
        <f>V117+V116</f>
        <v>20171.7313353449</v>
      </c>
      <c r="W118" s="51">
        <f>W117+W116</f>
        <v>21360.1786452531</v>
      </c>
      <c r="X118" s="51">
        <f>X117+X116</f>
        <v>22521.0433737634</v>
      </c>
      <c r="Y118" s="51">
        <f>Y117+Y116</f>
        <v>23656.4071648959</v>
      </c>
      <c r="Z118" s="51">
        <f>Z117+Z116</f>
        <v>24768.1755613335</v>
      </c>
      <c r="AA118" s="51">
        <f>AA117+AA116</f>
        <v>25858.0947148251</v>
      </c>
      <c r="AB118" s="51">
        <f>AB117+AB116</f>
        <v>26927.7663566466</v>
      </c>
      <c r="AC118" s="51">
        <f>AC117+AC116</f>
        <v>27978.6612209935</v>
      </c>
      <c r="AD118" s="51">
        <f>AD117+AD116</f>
        <v>29012.1310919901</v>
      </c>
      <c r="AE118" s="51">
        <f>AE117+AE116</f>
        <v>30250.2196254162</v>
      </c>
      <c r="AF118" s="51">
        <f>AF117+AF116</f>
        <v>31455.2720789632</v>
      </c>
      <c r="AG118" s="51">
        <f>AG117+AG116</f>
        <v>32629.8560695688</v>
      </c>
      <c r="AH118" s="51">
        <f>AH117+AH116</f>
        <v>33776.3149028968</v>
      </c>
      <c r="AI118" s="51">
        <f>AI117+AI116</f>
        <v>34845.7894625249</v>
      </c>
      <c r="AJ118" s="51">
        <f>AJ117+AJ116</f>
        <v>35891.2377741191</v>
      </c>
      <c r="AK118" s="51">
        <f>AK117+AK116</f>
        <v>36914.4525054961</v>
      </c>
      <c r="AL118" s="51">
        <f>AL117+AL116</f>
        <v>37917.0766332517</v>
      </c>
      <c r="AM118" s="51">
        <f>AM117+AM116</f>
        <v>38900.6174799716</v>
      </c>
      <c r="AN118" s="51">
        <f>AN117+AN116</f>
        <v>39866.4593025226</v>
      </c>
      <c r="AO118" s="51">
        <f>AO117+AO116</f>
        <v>40815.8745911586</v>
      </c>
      <c r="AP118" s="51">
        <f>AP117+AP116</f>
        <v>41750.0342208619</v>
      </c>
    </row>
    <row r="119">
      <c r="A119" s="35" t="inlineStr">
        <is>
          <t>Revenue (AED)</t>
        </is>
      </c>
      <c r="B119" s="14" t="inlineStr">
        <is>
          <t>member-months</t>
        </is>
      </c>
      <c r="C119" s="56">
        <f>SUM(G119:R119)</f>
        <v>95317.1471028482</v>
      </c>
      <c r="D119" s="56">
        <f>SUM(S119:AD119)</f>
        <v>274967.410380215</v>
      </c>
      <c r="E119" s="56">
        <f>SUM(AE119:AP119)</f>
        <v>435013.204646751</v>
      </c>
      <c r="G119" s="12">
        <f>G118</f>
        <v>1200</v>
      </c>
      <c r="H119" s="12">
        <f>H118</f>
        <v>2346</v>
      </c>
      <c r="I119" s="12">
        <f>I118</f>
        <v>3442.536</v>
      </c>
      <c r="J119" s="12">
        <f>J118</f>
        <v>4493.71632</v>
      </c>
      <c r="K119" s="12">
        <f>K118</f>
        <v>5903.2659232</v>
      </c>
      <c r="L119" s="12">
        <f>L118</f>
        <v>7274.56584032</v>
      </c>
      <c r="M119" s="12">
        <f>M118</f>
        <v>8610.68825771136</v>
      </c>
      <c r="N119" s="12">
        <f>N118</f>
        <v>9914.42776592197</v>
      </c>
      <c r="O119" s="12">
        <f>O118</f>
        <v>11188.3292071992</v>
      </c>
      <c r="P119" s="12">
        <f>P118</f>
        <v>12434.7125091318</v>
      </c>
      <c r="Q119" s="12">
        <f>Q118</f>
        <v>13655.6948464247</v>
      </c>
      <c r="R119" s="12">
        <f>R118</f>
        <v>14853.2104329392</v>
      </c>
      <c r="S119" s="12">
        <f>S118</f>
        <v>16237.0282109868</v>
      </c>
      <c r="T119" s="12">
        <f>T118</f>
        <v>17582.7676738687</v>
      </c>
      <c r="U119" s="12">
        <f>U118</f>
        <v>18893.4250303127</v>
      </c>
      <c r="V119" s="12">
        <f>V118</f>
        <v>20171.7313353449</v>
      </c>
      <c r="W119" s="12">
        <f>W118</f>
        <v>21360.1786452531</v>
      </c>
      <c r="X119" s="12">
        <f>X118</f>
        <v>22521.0433737634</v>
      </c>
      <c r="Y119" s="12">
        <f>Y118</f>
        <v>23656.4071648959</v>
      </c>
      <c r="Z119" s="12">
        <f>Z118</f>
        <v>24768.1755613335</v>
      </c>
      <c r="AA119" s="12">
        <f>AA118</f>
        <v>25858.0947148251</v>
      </c>
      <c r="AB119" s="12">
        <f>AB118</f>
        <v>26927.7663566466</v>
      </c>
      <c r="AC119" s="12">
        <f>AC118</f>
        <v>27978.6612209935</v>
      </c>
      <c r="AD119" s="12">
        <f>AD118</f>
        <v>29012.1310919901</v>
      </c>
      <c r="AE119" s="12">
        <f>AE118</f>
        <v>30250.2196254162</v>
      </c>
      <c r="AF119" s="12">
        <f>AF118</f>
        <v>31455.2720789632</v>
      </c>
      <c r="AG119" s="12">
        <f>AG118</f>
        <v>32629.8560695688</v>
      </c>
      <c r="AH119" s="12">
        <f>AH118</f>
        <v>33776.3149028968</v>
      </c>
      <c r="AI119" s="12">
        <f>AI118</f>
        <v>34845.7894625249</v>
      </c>
      <c r="AJ119" s="12">
        <f>AJ118</f>
        <v>35891.2377741191</v>
      </c>
      <c r="AK119" s="12">
        <f>AK118</f>
        <v>36914.4525054961</v>
      </c>
      <c r="AL119" s="12">
        <f>AL118</f>
        <v>37917.0766332517</v>
      </c>
      <c r="AM119" s="12">
        <f>AM118</f>
        <v>38900.6174799716</v>
      </c>
      <c r="AN119" s="12">
        <f>AN118</f>
        <v>39866.4593025226</v>
      </c>
      <c r="AO119" s="12">
        <f>AO118</f>
        <v>40815.8745911586</v>
      </c>
      <c r="AP119" s="12">
        <f>AP118</f>
        <v>41750.0342208619</v>
      </c>
    </row>
    <row r="120">
      <c r="A120" s="11" t="inlineStr">
        <is>
          <t>Insured members</t>
        </is>
      </c>
      <c r="B120" s="14" t="inlineStr">
        <is>
          <t>members</t>
        </is>
      </c>
      <c r="C120" s="56">
        <f>R120</f>
        <v>2227.98156494088</v>
      </c>
      <c r="D120" s="56">
        <f>AD120</f>
        <v>4351.81966379852</v>
      </c>
      <c r="E120" s="56">
        <f>AP120</f>
        <v>6262.50513312928</v>
      </c>
      <c r="G120" s="12">
        <f>IF(G96&gt;=Assumptions!$C$41,Assumptions!$C$42*G118,0)</f>
        <v>0</v>
      </c>
      <c r="H120" s="12">
        <f>IF(H96&gt;=Assumptions!$C$41,Assumptions!$C$42*H118,0)</f>
        <v>0</v>
      </c>
      <c r="I120" s="12">
        <f>IF(I96&gt;=Assumptions!$C$41,Assumptions!$C$42*I118,0)</f>
        <v>0</v>
      </c>
      <c r="J120" s="12">
        <f>IF(J96&gt;=Assumptions!$C$41,Assumptions!$C$42*J118,0)</f>
        <v>0</v>
      </c>
      <c r="K120" s="12">
        <f>IF(K96&gt;=Assumptions!$C$41,Assumptions!$C$42*K118,0)</f>
        <v>0</v>
      </c>
      <c r="L120" s="12">
        <f>IF(L96&gt;=Assumptions!$C$41,Assumptions!$C$42*L118,0)</f>
        <v>1091.184876048</v>
      </c>
      <c r="M120" s="12">
        <f>IF(M96&gt;=Assumptions!$C$41,Assumptions!$C$42*M118,0)</f>
        <v>1291.6032386567</v>
      </c>
      <c r="N120" s="12">
        <f>IF(N96&gt;=Assumptions!$C$41,Assumptions!$C$42*N118,0)</f>
        <v>1487.1641648883</v>
      </c>
      <c r="O120" s="12">
        <f>IF(O96&gt;=Assumptions!$C$41,Assumptions!$C$42*O118,0)</f>
        <v>1678.24938107987</v>
      </c>
      <c r="P120" s="12">
        <f>IF(P96&gt;=Assumptions!$C$41,Assumptions!$C$42*P118,0)</f>
        <v>1865.20687636977</v>
      </c>
      <c r="Q120" s="12">
        <f>IF(Q96&gt;=Assumptions!$C$41,Assumptions!$C$42*Q118,0)</f>
        <v>2048.35422696371</v>
      </c>
      <c r="R120" s="12">
        <f>IF(R96&gt;=Assumptions!$C$41,Assumptions!$C$42*R118,0)</f>
        <v>2227.98156494088</v>
      </c>
      <c r="S120" s="12">
        <f>IF(S96&gt;=Assumptions!$C$41,Assumptions!$C$42*S118,0)</f>
        <v>2435.55423164802</v>
      </c>
      <c r="T120" s="12">
        <f>IF(T96&gt;=Assumptions!$C$41,Assumptions!$C$42*T118,0)</f>
        <v>2637.4151510803</v>
      </c>
      <c r="U120" s="12">
        <f>IF(U96&gt;=Assumptions!$C$41,Assumptions!$C$42*U118,0)</f>
        <v>2834.0137545469</v>
      </c>
      <c r="V120" s="12">
        <f>IF(V96&gt;=Assumptions!$C$41,Assumptions!$C$42*V118,0)</f>
        <v>3025.75970030174</v>
      </c>
      <c r="W120" s="12">
        <f>IF(W96&gt;=Assumptions!$C$41,Assumptions!$C$42*W118,0)</f>
        <v>3204.02679678797</v>
      </c>
      <c r="X120" s="12">
        <f>IF(X96&gt;=Assumptions!$C$41,Assumptions!$C$42*X118,0)</f>
        <v>3378.15650606451</v>
      </c>
      <c r="Y120" s="12">
        <f>IF(Y96&gt;=Assumptions!$C$41,Assumptions!$C$42*Y118,0)</f>
        <v>3548.46107473439</v>
      </c>
      <c r="Z120" s="12">
        <f>IF(Z96&gt;=Assumptions!$C$41,Assumptions!$C$42*Z118,0)</f>
        <v>3715.22633420003</v>
      </c>
      <c r="AA120" s="12">
        <f>IF(AA96&gt;=Assumptions!$C$41,Assumptions!$C$42*AA118,0)</f>
        <v>3878.71420722377</v>
      </c>
      <c r="AB120" s="12">
        <f>IF(AB96&gt;=Assumptions!$C$41,Assumptions!$C$42*AB118,0)</f>
        <v>4039.164953497</v>
      </c>
      <c r="AC120" s="12">
        <f>IF(AC96&gt;=Assumptions!$C$41,Assumptions!$C$42*AC118,0)</f>
        <v>4196.79918314903</v>
      </c>
      <c r="AD120" s="12">
        <f>IF(AD96&gt;=Assumptions!$C$41,Assumptions!$C$42*AD118,0)</f>
        <v>4351.81966379852</v>
      </c>
      <c r="AE120" s="12">
        <f>IF(AE96&gt;=Assumptions!$C$41,Assumptions!$C$42*AE118,0)</f>
        <v>4537.53294381243</v>
      </c>
      <c r="AF120" s="12">
        <f>IF(AF96&gt;=Assumptions!$C$41,Assumptions!$C$42*AF118,0)</f>
        <v>4718.29081184448</v>
      </c>
      <c r="AG120" s="12">
        <f>IF(AG96&gt;=Assumptions!$C$41,Assumptions!$C$42*AG118,0)</f>
        <v>4894.47841043532</v>
      </c>
      <c r="AH120" s="12">
        <f>IF(AH96&gt;=Assumptions!$C$41,Assumptions!$C$42*AH118,0)</f>
        <v>5066.44723543452</v>
      </c>
      <c r="AI120" s="12">
        <f>IF(AI96&gt;=Assumptions!$C$41,Assumptions!$C$42*AI118,0)</f>
        <v>5226.86841937874</v>
      </c>
      <c r="AJ120" s="12">
        <f>IF(AJ96&gt;=Assumptions!$C$41,Assumptions!$C$42*AJ118,0)</f>
        <v>5383.68566611786</v>
      </c>
      <c r="AK120" s="12">
        <f>IF(AK96&gt;=Assumptions!$C$41,Assumptions!$C$42*AK118,0)</f>
        <v>5537.16787582442</v>
      </c>
      <c r="AL120" s="12">
        <f>IF(AL96&gt;=Assumptions!$C$41,Assumptions!$C$42*AL118,0)</f>
        <v>5687.56149498775</v>
      </c>
      <c r="AM120" s="12">
        <f>IF(AM96&gt;=Assumptions!$C$41,Assumptions!$C$42*AM118,0)</f>
        <v>5835.09262199574</v>
      </c>
      <c r="AN120" s="12">
        <f>IF(AN96&gt;=Assumptions!$C$41,Assumptions!$C$42*AN118,0)</f>
        <v>5979.96889537838</v>
      </c>
      <c r="AO120" s="12">
        <f>IF(AO96&gt;=Assumptions!$C$41,Assumptions!$C$42*AO118,0)</f>
        <v>6122.38118867378</v>
      </c>
      <c r="AP120" s="12">
        <f>IF(AP96&gt;=Assumptions!$C$41,Assumptions!$C$42*AP118,0)</f>
        <v>6262.50513312928</v>
      </c>
    </row>
    <row r="123">
      <c r="A123" s="11" t="inlineStr">
        <is>
          <t>Gross bookings: weekly plan</t>
        </is>
      </c>
      <c r="B123" s="14" t="inlineStr">
        <is>
          <t>AED</t>
        </is>
      </c>
      <c r="C123" s="56">
        <f>SUM(G123:R123)</f>
        <v>1018448.56176359</v>
      </c>
      <c r="D123" s="56">
        <f>SUM(S123:AD123)</f>
        <v>2093254.40404126</v>
      </c>
      <c r="E123" s="56">
        <f>SUM(AE123:AP123)</f>
        <v>2836432.87954905</v>
      </c>
      <c r="G123" s="12">
        <f>G110*Assumptions!$C$30*Assumptions!$C$31/12</f>
        <v>19559.673</v>
      </c>
      <c r="H123" s="12">
        <f>H110*Assumptions!$C$30*Assumptions!$C$31/12</f>
        <v>36772.18524</v>
      </c>
      <c r="I123" s="12">
        <f>I110*Assumptions!$C$30*Assumptions!$C$31/12</f>
        <v>51919.1960112</v>
      </c>
      <c r="J123" s="12">
        <f>J110*Assumptions!$C$30*Assumptions!$C$31/12</f>
        <v>65248.565489856</v>
      </c>
      <c r="K123" s="12">
        <f>K110*Assumptions!$C$30*Assumptions!$C$31/12</f>
        <v>76978.4106310733</v>
      </c>
      <c r="L123" s="12">
        <f>L110*Assumptions!$C$30*Assumptions!$C$31/12</f>
        <v>87300.6743553445</v>
      </c>
      <c r="M123" s="12">
        <f>M110*Assumptions!$C$30*Assumptions!$C$31/12</f>
        <v>96384.2664327031</v>
      </c>
      <c r="N123" s="12">
        <f>N110*Assumptions!$C$30*Assumptions!$C$31/12</f>
        <v>104377.827460779</v>
      </c>
      <c r="O123" s="12">
        <f>O110*Assumptions!$C$30*Assumptions!$C$31/12</f>
        <v>111412.161165485</v>
      </c>
      <c r="P123" s="12">
        <f>P110*Assumptions!$C$30*Assumptions!$C$31/12</f>
        <v>117602.374825627</v>
      </c>
      <c r="Q123" s="12">
        <f>Q110*Assumptions!$C$30*Assumptions!$C$31/12</f>
        <v>123049.762846552</v>
      </c>
      <c r="R123" s="12">
        <f>R110*Assumptions!$C$30*Assumptions!$C$31/12</f>
        <v>127843.464304966</v>
      </c>
      <c r="S123" s="12">
        <f>S110*Assumptions!$C$30*Assumptions!$C$31/12</f>
        <v>138581.81258837</v>
      </c>
      <c r="T123" s="12">
        <f>T110*Assumptions!$C$30*Assumptions!$C$31/12</f>
        <v>148031.559077765</v>
      </c>
      <c r="U123" s="12">
        <f>U110*Assumptions!$C$30*Assumptions!$C$31/12</f>
        <v>156347.335988434</v>
      </c>
      <c r="V123" s="12">
        <f>V110*Assumptions!$C$30*Assumptions!$C$31/12</f>
        <v>163665.219669821</v>
      </c>
      <c r="W123" s="12">
        <f>W110*Assumptions!$C$30*Assumptions!$C$31/12</f>
        <v>170104.957309443</v>
      </c>
      <c r="X123" s="12">
        <f>X110*Assumptions!$C$30*Assumptions!$C$31/12</f>
        <v>175771.92643231</v>
      </c>
      <c r="Y123" s="12">
        <f>Y110*Assumptions!$C$30*Assumptions!$C$31/12</f>
        <v>180758.859260433</v>
      </c>
      <c r="Z123" s="12">
        <f>Z110*Assumptions!$C$30*Assumptions!$C$31/12</f>
        <v>185147.360149181</v>
      </c>
      <c r="AA123" s="12">
        <f>AA110*Assumptions!$C$30*Assumptions!$C$31/12</f>
        <v>189009.240931279</v>
      </c>
      <c r="AB123" s="12">
        <f>AB110*Assumptions!$C$30*Assumptions!$C$31/12</f>
        <v>192407.696019526</v>
      </c>
      <c r="AC123" s="12">
        <f>AC110*Assumptions!$C$30*Assumptions!$C$31/12</f>
        <v>195398.336497182</v>
      </c>
      <c r="AD123" s="12">
        <f>AD110*Assumptions!$C$30*Assumptions!$C$31/12</f>
        <v>198030.100117521</v>
      </c>
      <c r="AE123" s="12">
        <f>AE110*Assumptions!$C$30*Assumptions!$C$31/12</f>
        <v>206865.943103418</v>
      </c>
      <c r="AF123" s="12">
        <f>AF110*Assumptions!$C$30*Assumptions!$C$31/12</f>
        <v>214641.484931008</v>
      </c>
      <c r="AG123" s="12">
        <f>AG110*Assumptions!$C$30*Assumptions!$C$31/12</f>
        <v>221483.961739287</v>
      </c>
      <c r="AH123" s="12">
        <f>AH110*Assumptions!$C$30*Assumptions!$C$31/12</f>
        <v>227505.341330573</v>
      </c>
      <c r="AI123" s="12">
        <f>AI110*Assumptions!$C$30*Assumptions!$C$31/12</f>
        <v>232804.155370904</v>
      </c>
      <c r="AJ123" s="12">
        <f>AJ110*Assumptions!$C$30*Assumptions!$C$31/12</f>
        <v>237467.111726395</v>
      </c>
      <c r="AK123" s="12">
        <f>AK110*Assumptions!$C$30*Assumptions!$C$31/12</f>
        <v>241570.513319228</v>
      </c>
      <c r="AL123" s="12">
        <f>AL110*Assumptions!$C$30*Assumptions!$C$31/12</f>
        <v>245181.506720921</v>
      </c>
      <c r="AM123" s="12">
        <f>AM110*Assumptions!$C$30*Assumptions!$C$31/12</f>
        <v>248359.18091441</v>
      </c>
      <c r="AN123" s="12">
        <f>AN110*Assumptions!$C$30*Assumptions!$C$31/12</f>
        <v>251155.534204681</v>
      </c>
      <c r="AO123" s="12">
        <f>AO110*Assumptions!$C$30*Assumptions!$C$31/12</f>
        <v>253616.325100119</v>
      </c>
      <c r="AP123" s="12">
        <f>AP110*Assumptions!$C$30*Assumptions!$C$31/12</f>
        <v>255781.821088105</v>
      </c>
    </row>
    <row r="124">
      <c r="A124" s="11" t="inlineStr">
        <is>
          <t>Gross bookings: monthly plan</t>
        </is>
      </c>
      <c r="B124" s="14" t="inlineStr">
        <is>
          <t>AED</t>
        </is>
      </c>
      <c r="C124" s="56">
        <f>SUM(G124:R124)</f>
        <v>2728040.10346089</v>
      </c>
      <c r="D124" s="56">
        <f>SUM(S124:AD124)</f>
        <v>6735158.87996349</v>
      </c>
      <c r="E124" s="56">
        <f>SUM(AE124:AP124)</f>
        <v>10151388.934223</v>
      </c>
      <c r="G124" s="12">
        <f>G111*Assumptions!$C$32</f>
        <v>43194.6</v>
      </c>
      <c r="H124" s="12">
        <f>H111*Assumptions!$C$32</f>
        <v>83797.524</v>
      </c>
      <c r="I124" s="12">
        <f>I111*Assumptions!$C$32</f>
        <v>121964.27256</v>
      </c>
      <c r="J124" s="12">
        <f>J111*Assumptions!$C$32</f>
        <v>157841.0162064</v>
      </c>
      <c r="K124" s="12">
        <f>K111*Assumptions!$C$32</f>
        <v>191565.155234016</v>
      </c>
      <c r="L124" s="12">
        <f>L111*Assumptions!$C$32</f>
        <v>223265.845919975</v>
      </c>
      <c r="M124" s="12">
        <f>M111*Assumptions!$C$32</f>
        <v>253064.495164776</v>
      </c>
      <c r="N124" s="12">
        <f>N111*Assumptions!$C$32</f>
        <v>281075.22545489</v>
      </c>
      <c r="O124" s="12">
        <f>O111*Assumptions!$C$32</f>
        <v>307405.311927596</v>
      </c>
      <c r="P124" s="12">
        <f>P111*Assumptions!$C$32</f>
        <v>332155.593211941</v>
      </c>
      <c r="Q124" s="12">
        <f>Q111*Assumptions!$C$32</f>
        <v>355420.857619224</v>
      </c>
      <c r="R124" s="12">
        <f>R111*Assumptions!$C$32</f>
        <v>377290.206162071</v>
      </c>
      <c r="S124" s="12">
        <f>S111*Assumptions!$C$32</f>
        <v>412245.593792346</v>
      </c>
      <c r="T124" s="12">
        <f>T111*Assumptions!$C$32</f>
        <v>445103.658164806</v>
      </c>
      <c r="U124" s="12">
        <f>U111*Assumptions!$C$32</f>
        <v>475990.238674917</v>
      </c>
      <c r="V124" s="12">
        <f>V111*Assumptions!$C$32</f>
        <v>505023.624354422</v>
      </c>
      <c r="W124" s="12">
        <f>W111*Assumptions!$C$32</f>
        <v>532315.006893157</v>
      </c>
      <c r="X124" s="12">
        <f>X111*Assumptions!$C$32</f>
        <v>557968.906479567</v>
      </c>
      <c r="Y124" s="12">
        <f>Y111*Assumptions!$C$32</f>
        <v>582083.572090793</v>
      </c>
      <c r="Z124" s="12">
        <f>Z111*Assumptions!$C$32</f>
        <v>604751.357765346</v>
      </c>
      <c r="AA124" s="12">
        <f>AA111*Assumptions!$C$32</f>
        <v>626059.076299425</v>
      </c>
      <c r="AB124" s="12">
        <f>AB111*Assumptions!$C$32</f>
        <v>646088.331721459</v>
      </c>
      <c r="AC124" s="12">
        <f>AC111*Assumptions!$C$32</f>
        <v>664915.831818172</v>
      </c>
      <c r="AD124" s="12">
        <f>AD111*Assumptions!$C$32</f>
        <v>682613.681909081</v>
      </c>
      <c r="AE124" s="12">
        <f>AE111*Assumptions!$C$32</f>
        <v>713647.860994536</v>
      </c>
      <c r="AF124" s="12">
        <f>AF111*Assumptions!$C$32</f>
        <v>742819.989334864</v>
      </c>
      <c r="AG124" s="12">
        <f>AG111*Assumptions!$C$32</f>
        <v>770241.789974772</v>
      </c>
      <c r="AH124" s="12">
        <f>AH111*Assumptions!$C$32</f>
        <v>796018.282576286</v>
      </c>
      <c r="AI124" s="12">
        <f>AI111*Assumptions!$C$32</f>
        <v>820248.185621709</v>
      </c>
      <c r="AJ124" s="12">
        <f>AJ111*Assumptions!$C$32</f>
        <v>843024.294484406</v>
      </c>
      <c r="AK124" s="12">
        <f>AK111*Assumptions!$C$32</f>
        <v>864433.836815342</v>
      </c>
      <c r="AL124" s="12">
        <f>AL111*Assumptions!$C$32</f>
        <v>884558.806606421</v>
      </c>
      <c r="AM124" s="12">
        <f>AM111*Assumptions!$C$32</f>
        <v>903476.278210036</v>
      </c>
      <c r="AN124" s="12">
        <f>AN111*Assumptions!$C$32</f>
        <v>921258.701517434</v>
      </c>
      <c r="AO124" s="12">
        <f>AO111*Assumptions!$C$32</f>
        <v>937974.179426388</v>
      </c>
      <c r="AP124" s="12">
        <f>AP111*Assumptions!$C$32</f>
        <v>953686.728660804</v>
      </c>
    </row>
    <row r="125">
      <c r="A125" s="11" t="inlineStr">
        <is>
          <t>Gross bookings: annual plan</t>
        </is>
      </c>
      <c r="B125" s="14" t="inlineStr">
        <is>
          <t>AED</t>
        </is>
      </c>
      <c r="C125" s="56">
        <f>SUM(G125:R125)</f>
        <v>4319942.4</v>
      </c>
      <c r="D125" s="56">
        <f>SUM(S125:AD125)</f>
        <v>8351888.64</v>
      </c>
      <c r="E125" s="56">
        <f>SUM(AE125:AP125)</f>
        <v>12211037.184</v>
      </c>
      <c r="G125" s="12">
        <f>G112*Assumptions!$C$33</f>
        <v>359995.2</v>
      </c>
      <c r="H125" s="12">
        <f>H112*Assumptions!$C$33</f>
        <v>359995.2</v>
      </c>
      <c r="I125" s="12">
        <f>I112*Assumptions!$C$33</f>
        <v>359995.2</v>
      </c>
      <c r="J125" s="12">
        <f>J112*Assumptions!$C$33</f>
        <v>359995.2</v>
      </c>
      <c r="K125" s="12">
        <f>K112*Assumptions!$C$33</f>
        <v>359995.2</v>
      </c>
      <c r="L125" s="12">
        <f>L112*Assumptions!$C$33</f>
        <v>359995.2</v>
      </c>
      <c r="M125" s="12">
        <f>M112*Assumptions!$C$33</f>
        <v>359995.2</v>
      </c>
      <c r="N125" s="12">
        <f>N112*Assumptions!$C$33</f>
        <v>359995.2</v>
      </c>
      <c r="O125" s="12">
        <f>O112*Assumptions!$C$33</f>
        <v>359995.2</v>
      </c>
      <c r="P125" s="12">
        <f>P112*Assumptions!$C$33</f>
        <v>359995.2</v>
      </c>
      <c r="Q125" s="12">
        <f>Q112*Assumptions!$C$33</f>
        <v>359995.2</v>
      </c>
      <c r="R125" s="12">
        <f>R112*Assumptions!$C$33</f>
        <v>359995.2</v>
      </c>
      <c r="S125" s="12">
        <f>S112*Assumptions!$C$33</f>
        <v>695990.72</v>
      </c>
      <c r="T125" s="12">
        <f>T112*Assumptions!$C$33</f>
        <v>695990.72</v>
      </c>
      <c r="U125" s="12">
        <f>U112*Assumptions!$C$33</f>
        <v>695990.72</v>
      </c>
      <c r="V125" s="12">
        <f>V112*Assumptions!$C$33</f>
        <v>695990.72</v>
      </c>
      <c r="W125" s="12">
        <f>W112*Assumptions!$C$33</f>
        <v>695990.72</v>
      </c>
      <c r="X125" s="12">
        <f>X112*Assumptions!$C$33</f>
        <v>695990.72</v>
      </c>
      <c r="Y125" s="12">
        <f>Y112*Assumptions!$C$33</f>
        <v>695990.72</v>
      </c>
      <c r="Z125" s="12">
        <f>Z112*Assumptions!$C$33</f>
        <v>695990.72</v>
      </c>
      <c r="AA125" s="12">
        <f>AA112*Assumptions!$C$33</f>
        <v>695990.72</v>
      </c>
      <c r="AB125" s="12">
        <f>AB112*Assumptions!$C$33</f>
        <v>695990.72</v>
      </c>
      <c r="AC125" s="12">
        <f>AC112*Assumptions!$C$33</f>
        <v>695990.72</v>
      </c>
      <c r="AD125" s="12">
        <f>AD112*Assumptions!$C$33</f>
        <v>695990.72</v>
      </c>
      <c r="AE125" s="12">
        <f>AE112*Assumptions!$C$33</f>
        <v>1017586.432</v>
      </c>
      <c r="AF125" s="12">
        <f>AF112*Assumptions!$C$33</f>
        <v>1017586.432</v>
      </c>
      <c r="AG125" s="12">
        <f>AG112*Assumptions!$C$33</f>
        <v>1017586.432</v>
      </c>
      <c r="AH125" s="12">
        <f>AH112*Assumptions!$C$33</f>
        <v>1017586.432</v>
      </c>
      <c r="AI125" s="12">
        <f>AI112*Assumptions!$C$33</f>
        <v>1017586.432</v>
      </c>
      <c r="AJ125" s="12">
        <f>AJ112*Assumptions!$C$33</f>
        <v>1017586.432</v>
      </c>
      <c r="AK125" s="12">
        <f>AK112*Assumptions!$C$33</f>
        <v>1017586.432</v>
      </c>
      <c r="AL125" s="12">
        <f>AL112*Assumptions!$C$33</f>
        <v>1017586.432</v>
      </c>
      <c r="AM125" s="12">
        <f>AM112*Assumptions!$C$33</f>
        <v>1017586.432</v>
      </c>
      <c r="AN125" s="12">
        <f>AN112*Assumptions!$C$33</f>
        <v>1017586.432</v>
      </c>
      <c r="AO125" s="12">
        <f>AO112*Assumptions!$C$33</f>
        <v>1017586.432</v>
      </c>
      <c r="AP125" s="12">
        <f>AP112*Assumptions!$C$33</f>
        <v>1017586.432</v>
      </c>
    </row>
    <row r="126">
      <c r="A126" s="11" t="inlineStr">
        <is>
          <t>Gross bookings: company seats</t>
        </is>
      </c>
      <c r="B126" s="14" t="inlineStr">
        <is>
          <t>AED</t>
        </is>
      </c>
      <c r="C126" s="56">
        <f>SUM(G126:R126)</f>
        <v>1680000</v>
      </c>
      <c r="D126" s="56">
        <f>SUM(S126:AD126)</f>
        <v>3948000</v>
      </c>
      <c r="E126" s="56">
        <f>SUM(AE126:AP126)</f>
        <v>5875800</v>
      </c>
      <c r="G126" s="12">
        <f>G115*Assumptions!$C$26*(1+Assumptions!$C$34)</f>
        <v>0</v>
      </c>
      <c r="H126" s="12">
        <f>H115*Assumptions!$C$26*(1+Assumptions!$C$34)</f>
        <v>0</v>
      </c>
      <c r="I126" s="12">
        <f>I115*Assumptions!$C$26*(1+Assumptions!$C$34)</f>
        <v>0</v>
      </c>
      <c r="J126" s="12">
        <f>J115*Assumptions!$C$26*(1+Assumptions!$C$34)</f>
        <v>0</v>
      </c>
      <c r="K126" s="12">
        <f>K115*Assumptions!$C$26*(1+Assumptions!$C$34)</f>
        <v>210000</v>
      </c>
      <c r="L126" s="12">
        <f>L115*Assumptions!$C$26*(1+Assumptions!$C$34)</f>
        <v>210000</v>
      </c>
      <c r="M126" s="12">
        <f>M115*Assumptions!$C$26*(1+Assumptions!$C$34)</f>
        <v>210000</v>
      </c>
      <c r="N126" s="12">
        <f>N115*Assumptions!$C$26*(1+Assumptions!$C$34)</f>
        <v>210000</v>
      </c>
      <c r="O126" s="12">
        <f>O115*Assumptions!$C$26*(1+Assumptions!$C$34)</f>
        <v>210000</v>
      </c>
      <c r="P126" s="12">
        <f>P115*Assumptions!$C$26*(1+Assumptions!$C$34)</f>
        <v>210000</v>
      </c>
      <c r="Q126" s="12">
        <f>Q115*Assumptions!$C$26*(1+Assumptions!$C$34)</f>
        <v>210000</v>
      </c>
      <c r="R126" s="12">
        <f>R115*Assumptions!$C$26*(1+Assumptions!$C$34)</f>
        <v>210000</v>
      </c>
      <c r="S126" s="12">
        <f>S115*Assumptions!$C$26*(1+Assumptions!$C$34)</f>
        <v>210000</v>
      </c>
      <c r="T126" s="12">
        <f>T115*Assumptions!$C$26*(1+Assumptions!$C$34)</f>
        <v>210000</v>
      </c>
      <c r="U126" s="12">
        <f>U115*Assumptions!$C$26*(1+Assumptions!$C$34)</f>
        <v>210000</v>
      </c>
      <c r="V126" s="12">
        <f>V115*Assumptions!$C$26*(1+Assumptions!$C$34)</f>
        <v>210000</v>
      </c>
      <c r="W126" s="12">
        <f>W115*Assumptions!$C$26*(1+Assumptions!$C$34)</f>
        <v>388500</v>
      </c>
      <c r="X126" s="12">
        <f>X115*Assumptions!$C$26*(1+Assumptions!$C$34)</f>
        <v>388500</v>
      </c>
      <c r="Y126" s="12">
        <f>Y115*Assumptions!$C$26*(1+Assumptions!$C$34)</f>
        <v>388500</v>
      </c>
      <c r="Z126" s="12">
        <f>Z115*Assumptions!$C$26*(1+Assumptions!$C$34)</f>
        <v>388500</v>
      </c>
      <c r="AA126" s="12">
        <f>AA115*Assumptions!$C$26*(1+Assumptions!$C$34)</f>
        <v>388500</v>
      </c>
      <c r="AB126" s="12">
        <f>AB115*Assumptions!$C$26*(1+Assumptions!$C$34)</f>
        <v>388500</v>
      </c>
      <c r="AC126" s="12">
        <f>AC115*Assumptions!$C$26*(1+Assumptions!$C$34)</f>
        <v>388500</v>
      </c>
      <c r="AD126" s="12">
        <f>AD115*Assumptions!$C$26*(1+Assumptions!$C$34)</f>
        <v>388500</v>
      </c>
      <c r="AE126" s="12">
        <f>AE115*Assumptions!$C$26*(1+Assumptions!$C$34)</f>
        <v>388500</v>
      </c>
      <c r="AF126" s="12">
        <f>AF115*Assumptions!$C$26*(1+Assumptions!$C$34)</f>
        <v>388500</v>
      </c>
      <c r="AG126" s="12">
        <f>AG115*Assumptions!$C$26*(1+Assumptions!$C$34)</f>
        <v>388500</v>
      </c>
      <c r="AH126" s="12">
        <f>AH115*Assumptions!$C$26*(1+Assumptions!$C$34)</f>
        <v>388500</v>
      </c>
      <c r="AI126" s="12">
        <f>AI115*Assumptions!$C$26*(1+Assumptions!$C$34)</f>
        <v>540225</v>
      </c>
      <c r="AJ126" s="12">
        <f>AJ115*Assumptions!$C$26*(1+Assumptions!$C$34)</f>
        <v>540225</v>
      </c>
      <c r="AK126" s="12">
        <f>AK115*Assumptions!$C$26*(1+Assumptions!$C$34)</f>
        <v>540225</v>
      </c>
      <c r="AL126" s="12">
        <f>AL115*Assumptions!$C$26*(1+Assumptions!$C$34)</f>
        <v>540225</v>
      </c>
      <c r="AM126" s="12">
        <f>AM115*Assumptions!$C$26*(1+Assumptions!$C$34)</f>
        <v>540225</v>
      </c>
      <c r="AN126" s="12">
        <f>AN115*Assumptions!$C$26*(1+Assumptions!$C$34)</f>
        <v>540225</v>
      </c>
      <c r="AO126" s="12">
        <f>AO115*Assumptions!$C$26*(1+Assumptions!$C$34)</f>
        <v>540225</v>
      </c>
      <c r="AP126" s="12">
        <f>AP115*Assumptions!$C$26*(1+Assumptions!$C$34)</f>
        <v>540225</v>
      </c>
    </row>
    <row r="127">
      <c r="A127" s="38" t="inlineStr">
        <is>
          <t>Gross bookings, VAT included</t>
        </is>
      </c>
      <c r="B127" s="58" t="inlineStr">
        <is>
          <t>AED</t>
        </is>
      </c>
      <c r="C127" s="59">
        <f>SUM(G127:R127)</f>
        <v>9746431.06522447</v>
      </c>
      <c r="D127" s="59">
        <f>SUM(S127:AD127)</f>
        <v>21128301.9240048</v>
      </c>
      <c r="E127" s="59">
        <f>SUM(AE127:AP127)</f>
        <v>31074658.997772</v>
      </c>
      <c r="F127" s="40" t="n"/>
      <c r="G127" s="51">
        <f>G123+G124+G125+G126</f>
        <v>422749.473</v>
      </c>
      <c r="H127" s="51">
        <f>H123+H124+H125+H126</f>
        <v>480564.90924</v>
      </c>
      <c r="I127" s="51">
        <f>I123+I124+I125+I126</f>
        <v>533878.6685712</v>
      </c>
      <c r="J127" s="51">
        <f>J123+J124+J125+J126</f>
        <v>583084.781696256</v>
      </c>
      <c r="K127" s="51">
        <f>K123+K124+K125+K126</f>
        <v>838538.765865089</v>
      </c>
      <c r="L127" s="51">
        <f>L123+L124+L125+L126</f>
        <v>880561.720275319</v>
      </c>
      <c r="M127" s="51">
        <f>M123+M124+M125+M126</f>
        <v>919443.96159748</v>
      </c>
      <c r="N127" s="51">
        <f>N123+N124+N125+N126</f>
        <v>955448.252915669</v>
      </c>
      <c r="O127" s="51">
        <f>O123+O124+O125+O126</f>
        <v>988812.673093082</v>
      </c>
      <c r="P127" s="51">
        <f>P123+P124+P125+P126</f>
        <v>1019753.16803757</v>
      </c>
      <c r="Q127" s="51">
        <f>Q123+Q124+Q125+Q126</f>
        <v>1048465.82046578</v>
      </c>
      <c r="R127" s="51">
        <f>R123+R124+R125+R126</f>
        <v>1075128.87046704</v>
      </c>
      <c r="S127" s="51">
        <f>S123+S124+S125+S126</f>
        <v>1456818.12638072</v>
      </c>
      <c r="T127" s="51">
        <f>T123+T124+T125+T126</f>
        <v>1499125.93724257</v>
      </c>
      <c r="U127" s="51">
        <f>U123+U124+U125+U126</f>
        <v>1538328.29466335</v>
      </c>
      <c r="V127" s="51">
        <f>V123+V124+V125+V126</f>
        <v>1574679.56402424</v>
      </c>
      <c r="W127" s="51">
        <f>W123+W124+W125+W126</f>
        <v>1786910.6842026</v>
      </c>
      <c r="X127" s="51">
        <f>X123+X124+X125+X126</f>
        <v>1818231.55291188</v>
      </c>
      <c r="Y127" s="51">
        <f>Y123+Y124+Y125+Y126</f>
        <v>1847333.15135123</v>
      </c>
      <c r="Z127" s="51">
        <f>Z123+Z124+Z125+Z126</f>
        <v>1874389.43791453</v>
      </c>
      <c r="AA127" s="51">
        <f>AA123+AA124+AA125+AA126</f>
        <v>1899559.0372307</v>
      </c>
      <c r="AB127" s="51">
        <f>AB123+AB124+AB125+AB126</f>
        <v>1922986.74774099</v>
      </c>
      <c r="AC127" s="51">
        <f>AC123+AC124+AC125+AC126</f>
        <v>1944804.88831535</v>
      </c>
      <c r="AD127" s="51">
        <f>AD123+AD124+AD125+AD126</f>
        <v>1965134.5020266</v>
      </c>
      <c r="AE127" s="51">
        <f>AE123+AE124+AE125+AE126</f>
        <v>2326600.23609795</v>
      </c>
      <c r="AF127" s="51">
        <f>AF123+AF124+AF125+AF126</f>
        <v>2363547.90626587</v>
      </c>
      <c r="AG127" s="51">
        <f>AG123+AG124+AG125+AG126</f>
        <v>2397812.18371406</v>
      </c>
      <c r="AH127" s="51">
        <f>AH123+AH124+AH125+AH126</f>
        <v>2429610.05590686</v>
      </c>
      <c r="AI127" s="51">
        <f>AI123+AI124+AI125+AI126</f>
        <v>2610863.77299261</v>
      </c>
      <c r="AJ127" s="51">
        <f>AJ123+AJ124+AJ125+AJ126</f>
        <v>2638302.8382108</v>
      </c>
      <c r="AK127" s="51">
        <f>AK123+AK124+AK125+AK126</f>
        <v>2663815.78213457</v>
      </c>
      <c r="AL127" s="51">
        <f>AL123+AL124+AL125+AL126</f>
        <v>2687551.74532734</v>
      </c>
      <c r="AM127" s="51">
        <f>AM123+AM124+AM125+AM126</f>
        <v>2709646.89112445</v>
      </c>
      <c r="AN127" s="51">
        <f>AN123+AN124+AN125+AN126</f>
        <v>2730225.66772211</v>
      </c>
      <c r="AO127" s="51">
        <f>AO123+AO124+AO125+AO126</f>
        <v>2749401.93652651</v>
      </c>
      <c r="AP127" s="51">
        <f>AP123+AP124+AP125+AP126</f>
        <v>2767279.98174891</v>
      </c>
    </row>
    <row r="128">
      <c r="A128" s="11" t="inlineStr">
        <is>
          <t>VAT</t>
        </is>
      </c>
      <c r="B128" s="14" t="inlineStr">
        <is>
          <t>AED</t>
        </is>
      </c>
      <c r="C128" s="56">
        <f>SUM(G128:R128)</f>
        <v>464115.765010689</v>
      </c>
      <c r="D128" s="56">
        <f>SUM(S128:AD128)</f>
        <v>1006109.6154288</v>
      </c>
      <c r="E128" s="56">
        <f>SUM(AE128:AP128)</f>
        <v>1479745.66656057</v>
      </c>
      <c r="G128" s="12">
        <f>G127*Assumptions!$C$34/(1+Assumptions!$C$34)</f>
        <v>20130.9272857143</v>
      </c>
      <c r="H128" s="12">
        <f>H127*Assumptions!$C$34/(1+Assumptions!$C$34)</f>
        <v>22884.0432971429</v>
      </c>
      <c r="I128" s="12">
        <f>I127*Assumptions!$C$34/(1+Assumptions!$C$34)</f>
        <v>25422.7937414857</v>
      </c>
      <c r="J128" s="12">
        <f>J127*Assumptions!$C$34/(1+Assumptions!$C$34)</f>
        <v>27765.941985536</v>
      </c>
      <c r="K128" s="12">
        <f>K127*Assumptions!$C$34/(1+Assumptions!$C$34)</f>
        <v>39930.4174221471</v>
      </c>
      <c r="L128" s="12">
        <f>L127*Assumptions!$C$34/(1+Assumptions!$C$34)</f>
        <v>41931.5104893009</v>
      </c>
      <c r="M128" s="12">
        <f>M127*Assumptions!$C$34/(1+Assumptions!$C$34)</f>
        <v>43783.0457903562</v>
      </c>
      <c r="N128" s="12">
        <f>N127*Assumptions!$C$34/(1+Assumptions!$C$34)</f>
        <v>45497.5358531271</v>
      </c>
      <c r="O128" s="12">
        <f>O127*Assumptions!$C$34/(1+Assumptions!$C$34)</f>
        <v>47086.3177663372</v>
      </c>
      <c r="P128" s="12">
        <f>P127*Assumptions!$C$34/(1+Assumptions!$C$34)</f>
        <v>48559.6746684556</v>
      </c>
      <c r="Q128" s="12">
        <f>Q127*Assumptions!$C$34/(1+Assumptions!$C$34)</f>
        <v>49926.9438317036</v>
      </c>
      <c r="R128" s="12">
        <f>R127*Assumptions!$C$34/(1+Assumptions!$C$34)</f>
        <v>51196.6128793827</v>
      </c>
      <c r="S128" s="12">
        <f>S127*Assumptions!$C$34/(1+Assumptions!$C$34)</f>
        <v>69372.2917324151</v>
      </c>
      <c r="T128" s="12">
        <f>T127*Assumptions!$C$34/(1+Assumptions!$C$34)</f>
        <v>71386.9493925034</v>
      </c>
      <c r="U128" s="12">
        <f>U127*Assumptions!$C$34/(1+Assumptions!$C$34)</f>
        <v>73253.7283173024</v>
      </c>
      <c r="V128" s="12">
        <f>V127*Assumptions!$C$34/(1+Assumptions!$C$34)</f>
        <v>74984.7411440116</v>
      </c>
      <c r="W128" s="12">
        <f>W127*Assumptions!$C$34/(1+Assumptions!$C$34)</f>
        <v>85090.9849620286</v>
      </c>
      <c r="X128" s="12">
        <f>X127*Assumptions!$C$34/(1+Assumptions!$C$34)</f>
        <v>86582.4549005656</v>
      </c>
      <c r="Y128" s="12">
        <f>Y127*Assumptions!$C$34/(1+Assumptions!$C$34)</f>
        <v>87968.2453024393</v>
      </c>
      <c r="Z128" s="12">
        <f>Z127*Assumptions!$C$34/(1+Assumptions!$C$34)</f>
        <v>89256.6399006917</v>
      </c>
      <c r="AA128" s="12">
        <f>AA127*Assumptions!$C$34/(1+Assumptions!$C$34)</f>
        <v>90455.1922490811</v>
      </c>
      <c r="AB128" s="12">
        <f>AB127*Assumptions!$C$34/(1+Assumptions!$C$34)</f>
        <v>91570.7975114755</v>
      </c>
      <c r="AC128" s="12">
        <f>AC127*Assumptions!$C$34/(1+Assumptions!$C$34)</f>
        <v>92609.7565864455</v>
      </c>
      <c r="AD128" s="12">
        <f>AD127*Assumptions!$C$34/(1+Assumptions!$C$34)</f>
        <v>93577.8334298382</v>
      </c>
      <c r="AE128" s="12">
        <f>AE127*Assumptions!$C$34/(1+Assumptions!$C$34)</f>
        <v>110790.487433236</v>
      </c>
      <c r="AF128" s="12">
        <f>AF127*Assumptions!$C$34/(1+Assumptions!$C$34)</f>
        <v>112549.900298375</v>
      </c>
      <c r="AG128" s="12">
        <f>AG127*Assumptions!$C$34/(1+Assumptions!$C$34)</f>
        <v>114181.532557812</v>
      </c>
      <c r="AH128" s="12">
        <f>AH127*Assumptions!$C$34/(1+Assumptions!$C$34)</f>
        <v>115695.716947946</v>
      </c>
      <c r="AI128" s="12">
        <f>AI127*Assumptions!$C$34/(1+Assumptions!$C$34)</f>
        <v>124326.846332982</v>
      </c>
      <c r="AJ128" s="12">
        <f>AJ127*Assumptions!$C$34/(1+Assumptions!$C$34)</f>
        <v>125633.468486229</v>
      </c>
      <c r="AK128" s="12">
        <f>AK127*Assumptions!$C$34/(1+Assumptions!$C$34)</f>
        <v>126848.370577837</v>
      </c>
      <c r="AL128" s="12">
        <f>AL127*Assumptions!$C$34/(1+Assumptions!$C$34)</f>
        <v>127978.654539397</v>
      </c>
      <c r="AM128" s="12">
        <f>AM127*Assumptions!$C$34/(1+Assumptions!$C$34)</f>
        <v>129030.804339259</v>
      </c>
      <c r="AN128" s="12">
        <f>AN127*Assumptions!$C$34/(1+Assumptions!$C$34)</f>
        <v>130010.746082005</v>
      </c>
      <c r="AO128" s="12">
        <f>AO127*Assumptions!$C$34/(1+Assumptions!$C$34)</f>
        <v>130923.901739357</v>
      </c>
      <c r="AP128" s="12">
        <f>AP127*Assumptions!$C$34/(1+Assumptions!$C$34)</f>
        <v>131775.237226139</v>
      </c>
    </row>
    <row r="129">
      <c r="A129" s="11" t="inlineStr">
        <is>
          <t>App Store sales excluding VAT</t>
        </is>
      </c>
      <c r="B129" s="14" t="inlineStr">
        <is>
          <t>AED</t>
        </is>
      </c>
      <c r="C129" s="56">
        <f>SUM(G129:R129)</f>
        <v>7682315.30021379</v>
      </c>
      <c r="D129" s="56">
        <f>SUM(S129:AD129)</f>
        <v>16362192.308576</v>
      </c>
      <c r="E129" s="56">
        <f>SUM(AE129:AP129)</f>
        <v>23998913.3312115</v>
      </c>
      <c r="G129" s="12">
        <f>(G123+G124+G125)/(1+Assumptions!$C$34)</f>
        <v>402618.545714286</v>
      </c>
      <c r="H129" s="12">
        <f>(H123+H124+H125)/(1+Assumptions!$C$34)</f>
        <v>457680.865942857</v>
      </c>
      <c r="I129" s="12">
        <f>(I123+I124+I125)/(1+Assumptions!$C$34)</f>
        <v>508455.874829714</v>
      </c>
      <c r="J129" s="12">
        <f>(J123+J124+J125)/(1+Assumptions!$C$34)</f>
        <v>555318.83971072</v>
      </c>
      <c r="K129" s="12">
        <f>(K123+K124+K125)/(1+Assumptions!$C$34)</f>
        <v>598608.348442942</v>
      </c>
      <c r="L129" s="12">
        <f>(L123+L124+L125)/(1+Assumptions!$C$34)</f>
        <v>638630.209786019</v>
      </c>
      <c r="M129" s="12">
        <f>(M123+M124+M125)/(1+Assumptions!$C$34)</f>
        <v>675660.915807123</v>
      </c>
      <c r="N129" s="12">
        <f>(N123+N124+N125)/(1+Assumptions!$C$34)</f>
        <v>709950.717062542</v>
      </c>
      <c r="O129" s="12">
        <f>(O123+O124+O125)/(1+Assumptions!$C$34)</f>
        <v>741726.355326745</v>
      </c>
      <c r="P129" s="12">
        <f>(P123+P124+P125)/(1+Assumptions!$C$34)</f>
        <v>771193.493369112</v>
      </c>
      <c r="Q129" s="12">
        <f>(Q123+Q124+Q125)/(1+Assumptions!$C$34)</f>
        <v>798538.876634072</v>
      </c>
      <c r="R129" s="12">
        <f>(R123+R124+R125)/(1+Assumptions!$C$34)</f>
        <v>823932.257587654</v>
      </c>
      <c r="S129" s="12">
        <f>(S123+S124+S125)/(1+Assumptions!$C$34)</f>
        <v>1187445.8346483</v>
      </c>
      <c r="T129" s="12">
        <f>(T123+T124+T125)/(1+Assumptions!$C$34)</f>
        <v>1227738.98785007</v>
      </c>
      <c r="U129" s="12">
        <f>(U123+U124+U125)/(1+Assumptions!$C$34)</f>
        <v>1265074.56634605</v>
      </c>
      <c r="V129" s="12">
        <f>(V123+V124+V125)/(1+Assumptions!$C$34)</f>
        <v>1299694.82288023</v>
      </c>
      <c r="W129" s="12">
        <f>(W123+W124+W125)/(1+Assumptions!$C$34)</f>
        <v>1331819.69924057</v>
      </c>
      <c r="X129" s="12">
        <f>(X123+X124+X125)/(1+Assumptions!$C$34)</f>
        <v>1361649.09801131</v>
      </c>
      <c r="Y129" s="12">
        <f>(Y123+Y124+Y125)/(1+Assumptions!$C$34)</f>
        <v>1389364.90604879</v>
      </c>
      <c r="Z129" s="12">
        <f>(Z123+Z124+Z125)/(1+Assumptions!$C$34)</f>
        <v>1415132.79801383</v>
      </c>
      <c r="AA129" s="12">
        <f>(AA123+AA124+AA125)/(1+Assumptions!$C$34)</f>
        <v>1439103.84498162</v>
      </c>
      <c r="AB129" s="12">
        <f>(AB123+AB124+AB125)/(1+Assumptions!$C$34)</f>
        <v>1461415.95022951</v>
      </c>
      <c r="AC129" s="12">
        <f>(AC123+AC124+AC125)/(1+Assumptions!$C$34)</f>
        <v>1482195.13172891</v>
      </c>
      <c r="AD129" s="12">
        <f>(AD123+AD124+AD125)/(1+Assumptions!$C$34)</f>
        <v>1501556.66859676</v>
      </c>
      <c r="AE129" s="12">
        <f>(AE123+AE124+AE125)/(1+Assumptions!$C$34)</f>
        <v>1845809.74866472</v>
      </c>
      <c r="AF129" s="12">
        <f>(AF123+AF124+AF125)/(1+Assumptions!$C$34)</f>
        <v>1880998.0059675</v>
      </c>
      <c r="AG129" s="12">
        <f>(AG123+AG124+AG125)/(1+Assumptions!$C$34)</f>
        <v>1913630.65115625</v>
      </c>
      <c r="AH129" s="12">
        <f>(AH123+AH124+AH125)/(1+Assumptions!$C$34)</f>
        <v>1943914.33895891</v>
      </c>
      <c r="AI129" s="12">
        <f>(AI123+AI124+AI125)/(1+Assumptions!$C$34)</f>
        <v>1972036.92665963</v>
      </c>
      <c r="AJ129" s="12">
        <f>(AJ123+AJ124+AJ125)/(1+Assumptions!$C$34)</f>
        <v>1998169.36972457</v>
      </c>
      <c r="AK129" s="12">
        <f>(AK123+AK124+AK125)/(1+Assumptions!$C$34)</f>
        <v>2022467.41155673</v>
      </c>
      <c r="AL129" s="12">
        <f>(AL123+AL124+AL125)/(1+Assumptions!$C$34)</f>
        <v>2045073.09078794</v>
      </c>
      <c r="AM129" s="12">
        <f>(AM123+AM124+AM125)/(1+Assumptions!$C$34)</f>
        <v>2066116.08678519</v>
      </c>
      <c r="AN129" s="12">
        <f>(AN123+AN124+AN125)/(1+Assumptions!$C$34)</f>
        <v>2085714.92164011</v>
      </c>
      <c r="AO129" s="12">
        <f>(AO123+AO124+AO125)/(1+Assumptions!$C$34)</f>
        <v>2103978.03478715</v>
      </c>
      <c r="AP129" s="12">
        <f>(AP123+AP124+AP125)/(1+Assumptions!$C$34)</f>
        <v>2121004.74452277</v>
      </c>
    </row>
    <row r="130">
      <c r="A130" s="11" t="inlineStr">
        <is>
          <t>Apple commission rate</t>
        </is>
      </c>
      <c r="B130" s="14" t="inlineStr">
        <is>
          <t>rate</t>
        </is>
      </c>
      <c r="C130" s="60">
        <f>IF(C129=0,0,C131/C129)</f>
        <v>0.21121964916287</v>
      </c>
      <c r="D130" s="60">
        <f>IF(D129=0,0,D131/D129)</f>
        <v>0.2</v>
      </c>
      <c r="E130" s="60">
        <f>IF(E129=0,0,E131/E129)</f>
        <v>0.2</v>
      </c>
      <c r="G130" s="17">
        <f>Assumptions!$C$35</f>
        <v>0.15</v>
      </c>
      <c r="H130" s="17">
        <f>IF(AND(Assumptions!$C$38=1,G132&gt;=Assumptions!$C$37),Assumptions!$C$36,Assumptions!$C$35)</f>
        <v>0.15</v>
      </c>
      <c r="I130" s="17">
        <f>IF(AND(Assumptions!$C$38=1,H132&gt;=Assumptions!$C$37),Assumptions!$C$36,Assumptions!$C$35)</f>
        <v>0.15</v>
      </c>
      <c r="J130" s="17">
        <f>IF(AND(Assumptions!$C$38=1,I132&gt;=Assumptions!$C$37),Assumptions!$C$36,Assumptions!$C$35)</f>
        <v>0.15</v>
      </c>
      <c r="K130" s="17">
        <f>IF(AND(Assumptions!$C$38=1,J132&gt;=Assumptions!$C$37),Assumptions!$C$36,Assumptions!$C$35)</f>
        <v>0.15</v>
      </c>
      <c r="L130" s="17">
        <f>IF(AND(Assumptions!$C$38=1,K132&gt;=Assumptions!$C$37),Assumptions!$C$36,Assumptions!$C$35)</f>
        <v>0.15</v>
      </c>
      <c r="M130" s="17">
        <f>IF(AND(Assumptions!$C$38=1,L132&gt;=Assumptions!$C$37),Assumptions!$C$36,Assumptions!$C$35)</f>
        <v>0.15</v>
      </c>
      <c r="N130" s="17">
        <f>IF(AND(Assumptions!$C$38=1,M132&gt;=Assumptions!$C$37),Assumptions!$C$36,Assumptions!$C$35)</f>
        <v>0.15</v>
      </c>
      <c r="O130" s="17">
        <f>IF(AND(Assumptions!$C$38=1,N132&gt;=Assumptions!$C$37),Assumptions!$C$36,Assumptions!$C$35)</f>
        <v>0.3</v>
      </c>
      <c r="P130" s="17">
        <f>IF(AND(Assumptions!$C$38=1,O132&gt;=Assumptions!$C$37),Assumptions!$C$36,Assumptions!$C$35)</f>
        <v>0.3</v>
      </c>
      <c r="Q130" s="17">
        <f>IF(AND(Assumptions!$C$38=1,P132&gt;=Assumptions!$C$37),Assumptions!$C$36,Assumptions!$C$35)</f>
        <v>0.3</v>
      </c>
      <c r="R130" s="17">
        <f>IF(AND(Assumptions!$C$38=1,Q132&gt;=Assumptions!$C$37),Assumptions!$C$36,Assumptions!$C$35)</f>
        <v>0.3</v>
      </c>
      <c r="S130" s="17">
        <f>Assumptions!$C$39</f>
        <v>0.2</v>
      </c>
      <c r="T130" s="17">
        <f>Assumptions!$C$39</f>
        <v>0.2</v>
      </c>
      <c r="U130" s="17">
        <f>Assumptions!$C$39</f>
        <v>0.2</v>
      </c>
      <c r="V130" s="17">
        <f>Assumptions!$C$39</f>
        <v>0.2</v>
      </c>
      <c r="W130" s="17">
        <f>Assumptions!$C$39</f>
        <v>0.2</v>
      </c>
      <c r="X130" s="17">
        <f>Assumptions!$C$39</f>
        <v>0.2</v>
      </c>
      <c r="Y130" s="17">
        <f>Assumptions!$C$39</f>
        <v>0.2</v>
      </c>
      <c r="Z130" s="17">
        <f>Assumptions!$C$39</f>
        <v>0.2</v>
      </c>
      <c r="AA130" s="17">
        <f>Assumptions!$C$39</f>
        <v>0.2</v>
      </c>
      <c r="AB130" s="17">
        <f>Assumptions!$C$39</f>
        <v>0.2</v>
      </c>
      <c r="AC130" s="17">
        <f>Assumptions!$C$39</f>
        <v>0.2</v>
      </c>
      <c r="AD130" s="17">
        <f>Assumptions!$C$39</f>
        <v>0.2</v>
      </c>
      <c r="AE130" s="17">
        <f>Assumptions!$C$39</f>
        <v>0.2</v>
      </c>
      <c r="AF130" s="17">
        <f>Assumptions!$C$39</f>
        <v>0.2</v>
      </c>
      <c r="AG130" s="17">
        <f>Assumptions!$C$39</f>
        <v>0.2</v>
      </c>
      <c r="AH130" s="17">
        <f>Assumptions!$C$39</f>
        <v>0.2</v>
      </c>
      <c r="AI130" s="17">
        <f>Assumptions!$C$39</f>
        <v>0.2</v>
      </c>
      <c r="AJ130" s="17">
        <f>Assumptions!$C$39</f>
        <v>0.2</v>
      </c>
      <c r="AK130" s="17">
        <f>Assumptions!$C$39</f>
        <v>0.2</v>
      </c>
      <c r="AL130" s="17">
        <f>Assumptions!$C$39</f>
        <v>0.2</v>
      </c>
      <c r="AM130" s="17">
        <f>Assumptions!$C$39</f>
        <v>0.2</v>
      </c>
      <c r="AN130" s="17">
        <f>Assumptions!$C$39</f>
        <v>0.2</v>
      </c>
      <c r="AO130" s="17">
        <f>Assumptions!$C$39</f>
        <v>0.2</v>
      </c>
      <c r="AP130" s="17">
        <f>Assumptions!$C$39</f>
        <v>0.2</v>
      </c>
    </row>
    <row r="131">
      <c r="A131" s="11" t="inlineStr">
        <is>
          <t>Apple commission</t>
        </is>
      </c>
      <c r="B131" s="14" t="inlineStr">
        <is>
          <t>AED</t>
        </is>
      </c>
      <c r="C131" s="56">
        <f>SUM(G131:R131)</f>
        <v>1622655.94246971</v>
      </c>
      <c r="D131" s="56">
        <f>SUM(S131:AD131)</f>
        <v>3272438.46171519</v>
      </c>
      <c r="E131" s="56">
        <f>SUM(AE131:AP131)</f>
        <v>4799782.6662423</v>
      </c>
      <c r="G131" s="12">
        <f>G129*G130</f>
        <v>60392.7818571429</v>
      </c>
      <c r="H131" s="12">
        <f>H129*H130</f>
        <v>68652.1298914286</v>
      </c>
      <c r="I131" s="12">
        <f>I129*I130</f>
        <v>76268.3812244571</v>
      </c>
      <c r="J131" s="12">
        <f>J129*J130</f>
        <v>83297.825956608</v>
      </c>
      <c r="K131" s="12">
        <f>K129*K130</f>
        <v>89791.2522664413</v>
      </c>
      <c r="L131" s="12">
        <f>L129*L130</f>
        <v>95794.5314679028</v>
      </c>
      <c r="M131" s="12">
        <f>M129*M130</f>
        <v>101349.137371069</v>
      </c>
      <c r="N131" s="12">
        <f>N129*N130</f>
        <v>106492.607559381</v>
      </c>
      <c r="O131" s="12">
        <f>O129*O130</f>
        <v>222517.906598023</v>
      </c>
      <c r="P131" s="12">
        <f>P129*P130</f>
        <v>231358.048010734</v>
      </c>
      <c r="Q131" s="12">
        <f>Q129*Q130</f>
        <v>239561.662990222</v>
      </c>
      <c r="R131" s="12">
        <f>R129*R130</f>
        <v>247179.677276296</v>
      </c>
      <c r="S131" s="12">
        <f>S129*S130</f>
        <v>237489.16692966</v>
      </c>
      <c r="T131" s="12">
        <f>T129*T130</f>
        <v>245547.797570014</v>
      </c>
      <c r="U131" s="12">
        <f>U129*U130</f>
        <v>253014.91326921</v>
      </c>
      <c r="V131" s="12">
        <f>V129*V130</f>
        <v>259938.964576046</v>
      </c>
      <c r="W131" s="12">
        <f>W129*W130</f>
        <v>266363.939848114</v>
      </c>
      <c r="X131" s="12">
        <f>X129*X130</f>
        <v>272329.819602262</v>
      </c>
      <c r="Y131" s="12">
        <f>Y129*Y130</f>
        <v>277872.981209757</v>
      </c>
      <c r="Z131" s="12">
        <f>Z129*Z130</f>
        <v>283026.559602767</v>
      </c>
      <c r="AA131" s="12">
        <f>AA129*AA130</f>
        <v>287820.768996325</v>
      </c>
      <c r="AB131" s="12">
        <f>AB129*AB130</f>
        <v>292283.190045902</v>
      </c>
      <c r="AC131" s="12">
        <f>AC129*AC130</f>
        <v>296439.026345782</v>
      </c>
      <c r="AD131" s="12">
        <f>AD129*AD130</f>
        <v>300311.333719353</v>
      </c>
      <c r="AE131" s="12">
        <f>AE129*AE130</f>
        <v>369161.949732944</v>
      </c>
      <c r="AF131" s="12">
        <f>AF129*AF130</f>
        <v>376199.601193499</v>
      </c>
      <c r="AG131" s="12">
        <f>AG129*AG130</f>
        <v>382726.130231249</v>
      </c>
      <c r="AH131" s="12">
        <f>AH129*AH130</f>
        <v>388782.867791783</v>
      </c>
      <c r="AI131" s="12">
        <f>AI129*AI130</f>
        <v>394407.385331926</v>
      </c>
      <c r="AJ131" s="12">
        <f>AJ129*AJ130</f>
        <v>399633.873944915</v>
      </c>
      <c r="AK131" s="12">
        <f>AK129*AK130</f>
        <v>404493.482311347</v>
      </c>
      <c r="AL131" s="12">
        <f>AL129*AL130</f>
        <v>409014.618157589</v>
      </c>
      <c r="AM131" s="12">
        <f>AM129*AM130</f>
        <v>413223.217357037</v>
      </c>
      <c r="AN131" s="12">
        <f>AN129*AN130</f>
        <v>417142.984328022</v>
      </c>
      <c r="AO131" s="12">
        <f>AO129*AO130</f>
        <v>420795.60695743</v>
      </c>
      <c r="AP131" s="12">
        <f>AP129*AP130</f>
        <v>424200.948904554</v>
      </c>
    </row>
    <row r="132">
      <c r="A132" s="11" t="inlineStr">
        <is>
          <t>App Store proceeds so far this year</t>
        </is>
      </c>
      <c r="B132" s="14" t="inlineStr">
        <is>
          <t>USD</t>
        </is>
      </c>
      <c r="C132" s="56">
        <f>R132</f>
        <v>1650009.35541023</v>
      </c>
      <c r="D132" s="56">
        <f>AD132</f>
        <v>3564262.4497919</v>
      </c>
      <c r="E132" s="56">
        <f>AP132</f>
        <v>5227809.57521285</v>
      </c>
      <c r="G132" s="12">
        <f>(G129-G131)/Assumptions!$C$40</f>
        <v>93186.0487017407</v>
      </c>
      <c r="H132" s="12">
        <f>G132+(H129-H131)/Assumptions!$C$40</f>
        <v>199116.269546241</v>
      </c>
      <c r="I132" s="12">
        <f>H132+(I129-I131)/Assumptions!$C$40</f>
        <v>316798.364469388</v>
      </c>
      <c r="J132" s="12">
        <f>I132+(J129-J131)/Assumptions!$C$40</f>
        <v>445326.891019181</v>
      </c>
      <c r="K132" s="12">
        <f>J132+(K129-K131)/Assumptions!$C$40</f>
        <v>583874.772891611</v>
      </c>
      <c r="L132" s="12">
        <f>K132+(L129-L131)/Assumptions!$C$40</f>
        <v>731685.713209682</v>
      </c>
      <c r="M132" s="12">
        <f>L132+(M129-M131)/Assumptions!$C$40</f>
        <v>888067.409175932</v>
      </c>
      <c r="N132" s="12">
        <f>M132+(N129-N131)/Assumptions!$C$40</f>
        <v>1052385.47847564</v>
      </c>
      <c r="O132" s="12">
        <f>N132+(O129-O131)/Assumptions!$C$40</f>
        <v>1193762.86410633</v>
      </c>
      <c r="P132" s="12">
        <f>O132+(P129-P131)/Assumptions!$C$40</f>
        <v>1340756.85875803</v>
      </c>
      <c r="Q132" s="12">
        <f>P132+(Q129-Q131)/Assumptions!$C$40</f>
        <v>1492963.04354873</v>
      </c>
      <c r="R132" s="12">
        <f>Q132+(R129-R131)/Assumptions!$C$40</f>
        <v>1650009.35541023</v>
      </c>
      <c r="S132" s="12">
        <f>(S129-S131)/Assumptions!$C$40</f>
        <v>258667.574600038</v>
      </c>
      <c r="T132" s="12">
        <f>S132+(T129-T131)/Assumptions!$C$40</f>
        <v>526112.418787936</v>
      </c>
      <c r="U132" s="12">
        <f>T132+(U129-U131)/Assumptions!$C$40</f>
        <v>801690.268502528</v>
      </c>
      <c r="V132" s="12">
        <f>U132+(V129-V131)/Assumptions!$C$40</f>
        <v>1084809.63087263</v>
      </c>
      <c r="W132" s="12">
        <f>V132+(W129-W131)/Assumptions!$C$40</f>
        <v>1374926.92410406</v>
      </c>
      <c r="X132" s="12">
        <f>W132+(X129-X131)/Assumptions!$C$40</f>
        <v>1671542.11223451</v>
      </c>
      <c r="Y132" s="12">
        <f>X132+(Y129-Y131)/Assumptions!$C$40</f>
        <v>1974194.78067264</v>
      </c>
      <c r="Z132" s="12">
        <f>Y132+(Z129-Z131)/Assumptions!$C$40</f>
        <v>2282460.6046103</v>
      </c>
      <c r="AA132" s="12">
        <f>Z132+(AA129-AA131)/Assumptions!$C$40</f>
        <v>2595948.1678466</v>
      </c>
      <c r="AB132" s="12">
        <f>AA132+(AB129-AB131)/Assumptions!$C$40</f>
        <v>2914296.09437719</v>
      </c>
      <c r="AC132" s="12">
        <f>AB132+(AC129-AC131)/Assumptions!$C$40</f>
        <v>3237170.45935558</v>
      </c>
      <c r="AD132" s="12">
        <f>AC132+(AD129-AD131)/Assumptions!$C$40</f>
        <v>3564262.4497919</v>
      </c>
      <c r="AE132" s="12">
        <f>(AE129-AE131)/Assumptions!$C$40</f>
        <v>402082.450355827</v>
      </c>
      <c r="AF132" s="12">
        <f>AE132+(AF129-AF131)/Assumptions!$C$40</f>
        <v>811830.143963451</v>
      </c>
      <c r="AG132" s="12">
        <f>AF132+(AG129-AG131)/Assumptions!$C$40</f>
        <v>1228686.37838823</v>
      </c>
      <c r="AH132" s="12">
        <f>AG132+(AH129-AH131)/Assumptions!$C$40</f>
        <v>1652139.46788234</v>
      </c>
      <c r="AI132" s="12">
        <f>AH132+(AI129-AI131)/Assumptions!$C$40</f>
        <v>2081718.64863869</v>
      </c>
      <c r="AJ132" s="12">
        <f>AI132+(AJ129-AJ131)/Assumptions!$C$40</f>
        <v>2516990.39697897</v>
      </c>
      <c r="AK132" s="12">
        <f>AJ132+(AK129-AK131)/Assumptions!$C$40</f>
        <v>2957555.11562986</v>
      </c>
      <c r="AL132" s="12">
        <f>AK132+(AL129-AL131)/Assumptions!$C$40</f>
        <v>3403044.14834064</v>
      </c>
      <c r="AM132" s="12">
        <f>AL132+(AM129-AM131)/Assumptions!$C$40</f>
        <v>3853117.0875995</v>
      </c>
      <c r="AN132" s="12">
        <f>AM132+(AN129-AN131)/Assumptions!$C$40</f>
        <v>4307459.3441855</v>
      </c>
      <c r="AO132" s="12">
        <f>AN132+(AO129-AO131)/Assumptions!$C$40</f>
        <v>4765779.95081034</v>
      </c>
      <c r="AP132" s="12">
        <f>AO132+(AP129-AP131)/Assumptions!$C$40</f>
        <v>5227809.57521285</v>
      </c>
    </row>
    <row r="133">
      <c r="A133" s="11" t="inlineStr">
        <is>
          <t>Membership, App Store (after VAT and Apple)</t>
        </is>
      </c>
      <c r="B133" s="14" t="inlineStr">
        <is>
          <t>AED</t>
        </is>
      </c>
      <c r="C133" s="56">
        <f>SUM(G133:R133)</f>
        <v>6059659.35774408</v>
      </c>
      <c r="D133" s="56">
        <f>SUM(S133:AD133)</f>
        <v>13089753.8468608</v>
      </c>
      <c r="E133" s="56">
        <f>SUM(AE133:AP133)</f>
        <v>19199130.6649692</v>
      </c>
      <c r="G133" s="12">
        <f>G129-G131</f>
        <v>342225.763857143</v>
      </c>
      <c r="H133" s="12">
        <f>H129-H131</f>
        <v>389028.736051429</v>
      </c>
      <c r="I133" s="12">
        <f>I129-I131</f>
        <v>432187.493605257</v>
      </c>
      <c r="J133" s="12">
        <f>J129-J131</f>
        <v>472021.013754112</v>
      </c>
      <c r="K133" s="12">
        <f>K129-K131</f>
        <v>508817.096176501</v>
      </c>
      <c r="L133" s="12">
        <f>L129-L131</f>
        <v>542835.678318116</v>
      </c>
      <c r="M133" s="12">
        <f>M129-M131</f>
        <v>574311.778436055</v>
      </c>
      <c r="N133" s="12">
        <f>N129-N131</f>
        <v>603458.10950316</v>
      </c>
      <c r="O133" s="12">
        <f>O129-O131</f>
        <v>519208.448728721</v>
      </c>
      <c r="P133" s="12">
        <f>P129-P131</f>
        <v>539835.445358379</v>
      </c>
      <c r="Q133" s="12">
        <f>Q129-Q131</f>
        <v>558977.213643851</v>
      </c>
      <c r="R133" s="12">
        <f>R129-R131</f>
        <v>576752.580311358</v>
      </c>
      <c r="S133" s="12">
        <f>S129-S131</f>
        <v>949956.667718641</v>
      </c>
      <c r="T133" s="12">
        <f>T129-T131</f>
        <v>982191.190280054</v>
      </c>
      <c r="U133" s="12">
        <f>U129-U131</f>
        <v>1012059.65307684</v>
      </c>
      <c r="V133" s="12">
        <f>V129-V131</f>
        <v>1039755.85830419</v>
      </c>
      <c r="W133" s="12">
        <f>W129-W131</f>
        <v>1065455.75939246</v>
      </c>
      <c r="X133" s="12">
        <f>X129-X131</f>
        <v>1089319.27840905</v>
      </c>
      <c r="Y133" s="12">
        <f>Y129-Y131</f>
        <v>1111491.92483903</v>
      </c>
      <c r="Z133" s="12">
        <f>Z129-Z131</f>
        <v>1132106.23841107</v>
      </c>
      <c r="AA133" s="12">
        <f>AA129-AA131</f>
        <v>1151283.0759853</v>
      </c>
      <c r="AB133" s="12">
        <f>AB129-AB131</f>
        <v>1169132.76018361</v>
      </c>
      <c r="AC133" s="12">
        <f>AC129-AC131</f>
        <v>1185756.10538313</v>
      </c>
      <c r="AD133" s="12">
        <f>AD129-AD131</f>
        <v>1201245.33487741</v>
      </c>
      <c r="AE133" s="12">
        <f>AE129-AE131</f>
        <v>1476647.79893178</v>
      </c>
      <c r="AF133" s="12">
        <f>AF129-AF131</f>
        <v>1504798.404774</v>
      </c>
      <c r="AG133" s="12">
        <f>AG129-AG131</f>
        <v>1530904.520925</v>
      </c>
      <c r="AH133" s="12">
        <f>AH129-AH131</f>
        <v>1555131.47116713</v>
      </c>
      <c r="AI133" s="12">
        <f>AI129-AI131</f>
        <v>1577629.5413277</v>
      </c>
      <c r="AJ133" s="12">
        <f>AJ129-AJ131</f>
        <v>1598535.49577966</v>
      </c>
      <c r="AK133" s="12">
        <f>AK129-AK131</f>
        <v>1617973.92924539</v>
      </c>
      <c r="AL133" s="12">
        <f>AL129-AL131</f>
        <v>1636058.47263036</v>
      </c>
      <c r="AM133" s="12">
        <f>AM129-AM131</f>
        <v>1652892.86942815</v>
      </c>
      <c r="AN133" s="12">
        <f>AN129-AN131</f>
        <v>1668571.93731209</v>
      </c>
      <c r="AO133" s="12">
        <f>AO129-AO131</f>
        <v>1683182.42782972</v>
      </c>
      <c r="AP133" s="12">
        <f>AP129-AP131</f>
        <v>1696803.79561822</v>
      </c>
    </row>
    <row r="134">
      <c r="A134" s="11" t="inlineStr">
        <is>
          <t>Company seats (after VAT)</t>
        </is>
      </c>
      <c r="B134" s="14" t="inlineStr">
        <is>
          <t>AED</t>
        </is>
      </c>
      <c r="C134" s="56">
        <f>SUM(G134:R134)</f>
        <v>1600000</v>
      </c>
      <c r="D134" s="56">
        <f>SUM(S134:AD134)</f>
        <v>3760000</v>
      </c>
      <c r="E134" s="56">
        <f>SUM(AE134:AP134)</f>
        <v>5596000</v>
      </c>
      <c r="G134" s="12">
        <f>G126/(1+Assumptions!$C$34)</f>
        <v>0</v>
      </c>
      <c r="H134" s="12">
        <f>H126/(1+Assumptions!$C$34)</f>
        <v>0</v>
      </c>
      <c r="I134" s="12">
        <f>I126/(1+Assumptions!$C$34)</f>
        <v>0</v>
      </c>
      <c r="J134" s="12">
        <f>J126/(1+Assumptions!$C$34)</f>
        <v>0</v>
      </c>
      <c r="K134" s="12">
        <f>K126/(1+Assumptions!$C$34)</f>
        <v>200000</v>
      </c>
      <c r="L134" s="12">
        <f>L126/(1+Assumptions!$C$34)</f>
        <v>200000</v>
      </c>
      <c r="M134" s="12">
        <f>M126/(1+Assumptions!$C$34)</f>
        <v>200000</v>
      </c>
      <c r="N134" s="12">
        <f>N126/(1+Assumptions!$C$34)</f>
        <v>200000</v>
      </c>
      <c r="O134" s="12">
        <f>O126/(1+Assumptions!$C$34)</f>
        <v>200000</v>
      </c>
      <c r="P134" s="12">
        <f>P126/(1+Assumptions!$C$34)</f>
        <v>200000</v>
      </c>
      <c r="Q134" s="12">
        <f>Q126/(1+Assumptions!$C$34)</f>
        <v>200000</v>
      </c>
      <c r="R134" s="12">
        <f>R126/(1+Assumptions!$C$34)</f>
        <v>200000</v>
      </c>
      <c r="S134" s="12">
        <f>S126/(1+Assumptions!$C$34)</f>
        <v>200000</v>
      </c>
      <c r="T134" s="12">
        <f>T126/(1+Assumptions!$C$34)</f>
        <v>200000</v>
      </c>
      <c r="U134" s="12">
        <f>U126/(1+Assumptions!$C$34)</f>
        <v>200000</v>
      </c>
      <c r="V134" s="12">
        <f>V126/(1+Assumptions!$C$34)</f>
        <v>200000</v>
      </c>
      <c r="W134" s="12">
        <f>W126/(1+Assumptions!$C$34)</f>
        <v>370000</v>
      </c>
      <c r="X134" s="12">
        <f>X126/(1+Assumptions!$C$34)</f>
        <v>370000</v>
      </c>
      <c r="Y134" s="12">
        <f>Y126/(1+Assumptions!$C$34)</f>
        <v>370000</v>
      </c>
      <c r="Z134" s="12">
        <f>Z126/(1+Assumptions!$C$34)</f>
        <v>370000</v>
      </c>
      <c r="AA134" s="12">
        <f>AA126/(1+Assumptions!$C$34)</f>
        <v>370000</v>
      </c>
      <c r="AB134" s="12">
        <f>AB126/(1+Assumptions!$C$34)</f>
        <v>370000</v>
      </c>
      <c r="AC134" s="12">
        <f>AC126/(1+Assumptions!$C$34)</f>
        <v>370000</v>
      </c>
      <c r="AD134" s="12">
        <f>AD126/(1+Assumptions!$C$34)</f>
        <v>370000</v>
      </c>
      <c r="AE134" s="12">
        <f>AE126/(1+Assumptions!$C$34)</f>
        <v>370000</v>
      </c>
      <c r="AF134" s="12">
        <f>AF126/(1+Assumptions!$C$34)</f>
        <v>370000</v>
      </c>
      <c r="AG134" s="12">
        <f>AG126/(1+Assumptions!$C$34)</f>
        <v>370000</v>
      </c>
      <c r="AH134" s="12">
        <f>AH126/(1+Assumptions!$C$34)</f>
        <v>370000</v>
      </c>
      <c r="AI134" s="12">
        <f>AI126/(1+Assumptions!$C$34)</f>
        <v>514500</v>
      </c>
      <c r="AJ134" s="12">
        <f>AJ126/(1+Assumptions!$C$34)</f>
        <v>514500</v>
      </c>
      <c r="AK134" s="12">
        <f>AK126/(1+Assumptions!$C$34)</f>
        <v>514500</v>
      </c>
      <c r="AL134" s="12">
        <f>AL126/(1+Assumptions!$C$34)</f>
        <v>514500</v>
      </c>
      <c r="AM134" s="12">
        <f>AM126/(1+Assumptions!$C$34)</f>
        <v>514500</v>
      </c>
      <c r="AN134" s="12">
        <f>AN126/(1+Assumptions!$C$34)</f>
        <v>514500</v>
      </c>
      <c r="AO134" s="12">
        <f>AO126/(1+Assumptions!$C$34)</f>
        <v>514500</v>
      </c>
      <c r="AP134" s="12">
        <f>AP126/(1+Assumptions!$C$34)</f>
        <v>514500</v>
      </c>
    </row>
    <row r="135">
      <c r="A135" s="11" t="inlineStr">
        <is>
          <t>Insurance commission</t>
        </is>
      </c>
      <c r="B135" s="14" t="inlineStr">
        <is>
          <t>AED</t>
        </is>
      </c>
      <c r="C135" s="56">
        <f>SUM(G135:R135)</f>
        <v>292243.608223681</v>
      </c>
      <c r="D135" s="56">
        <f>SUM(S135:AD135)</f>
        <v>1031127.7889258</v>
      </c>
      <c r="E135" s="56">
        <f>SUM(AE135:AP135)</f>
        <v>1631299.51742532</v>
      </c>
      <c r="G135" s="12">
        <f>G120*Assumptions!$C$43*Assumptions!$C$44/12</f>
        <v>0</v>
      </c>
      <c r="H135" s="12">
        <f>H120*Assumptions!$C$43*Assumptions!$C$44/12</f>
        <v>0</v>
      </c>
      <c r="I135" s="12">
        <f>I120*Assumptions!$C$43*Assumptions!$C$44/12</f>
        <v>0</v>
      </c>
      <c r="J135" s="12">
        <f>J120*Assumptions!$C$43*Assumptions!$C$44/12</f>
        <v>0</v>
      </c>
      <c r="K135" s="12">
        <f>K120*Assumptions!$C$43*Assumptions!$C$44/12</f>
        <v>0</v>
      </c>
      <c r="L135" s="12">
        <f>L120*Assumptions!$C$43*Assumptions!$C$44/12</f>
        <v>27279.6219012</v>
      </c>
      <c r="M135" s="12">
        <f>M120*Assumptions!$C$43*Assumptions!$C$44/12</f>
        <v>32290.0809664176</v>
      </c>
      <c r="N135" s="12">
        <f>N120*Assumptions!$C$43*Assumptions!$C$44/12</f>
        <v>37179.1041222074</v>
      </c>
      <c r="O135" s="12">
        <f>O120*Assumptions!$C$43*Assumptions!$C$44/12</f>
        <v>41956.2345269968</v>
      </c>
      <c r="P135" s="12">
        <f>P120*Assumptions!$C$43*Assumptions!$C$44/12</f>
        <v>46630.1719092442</v>
      </c>
      <c r="Q135" s="12">
        <f>Q120*Assumptions!$C$43*Assumptions!$C$44/12</f>
        <v>51208.8556740928</v>
      </c>
      <c r="R135" s="12">
        <f>R120*Assumptions!$C$43*Assumptions!$C$44/12</f>
        <v>55699.539123522</v>
      </c>
      <c r="S135" s="12">
        <f>S120*Assumptions!$C$43*Assumptions!$C$44/12</f>
        <v>60888.8557912005</v>
      </c>
      <c r="T135" s="12">
        <f>T120*Assumptions!$C$43*Assumptions!$C$44/12</f>
        <v>65935.3787770075</v>
      </c>
      <c r="U135" s="12">
        <f>U120*Assumptions!$C$43*Assumptions!$C$44/12</f>
        <v>70850.3438636726</v>
      </c>
      <c r="V135" s="12">
        <f>V120*Assumptions!$C$43*Assumptions!$C$44/12</f>
        <v>75643.9925075436</v>
      </c>
      <c r="W135" s="12">
        <f>W120*Assumptions!$C$43*Assumptions!$C$44/12</f>
        <v>80100.6699196992</v>
      </c>
      <c r="X135" s="12">
        <f>X120*Assumptions!$C$43*Assumptions!$C$44/12</f>
        <v>84453.9126516126</v>
      </c>
      <c r="Y135" s="12">
        <f>Y120*Assumptions!$C$43*Assumptions!$C$44/12</f>
        <v>88711.5268683598</v>
      </c>
      <c r="Z135" s="12">
        <f>Z120*Assumptions!$C$43*Assumptions!$C$44/12</f>
        <v>92880.6583550008</v>
      </c>
      <c r="AA135" s="12">
        <f>AA120*Assumptions!$C$43*Assumptions!$C$44/12</f>
        <v>96967.8551805943</v>
      </c>
      <c r="AB135" s="12">
        <f>AB120*Assumptions!$C$43*Assumptions!$C$44/12</f>
        <v>100979.123837425</v>
      </c>
      <c r="AC135" s="12">
        <f>AC120*Assumptions!$C$43*Assumptions!$C$44/12</f>
        <v>104919.979578726</v>
      </c>
      <c r="AD135" s="12">
        <f>AD120*Assumptions!$C$43*Assumptions!$C$44/12</f>
        <v>108795.491594963</v>
      </c>
      <c r="AE135" s="12">
        <f>AE120*Assumptions!$C$43*Assumptions!$C$44/12</f>
        <v>113438.323595311</v>
      </c>
      <c r="AF135" s="12">
        <f>AF120*Assumptions!$C$43*Assumptions!$C$44/12</f>
        <v>117957.270296112</v>
      </c>
      <c r="AG135" s="12">
        <f>AG120*Assumptions!$C$43*Assumptions!$C$44/12</f>
        <v>122361.960260883</v>
      </c>
      <c r="AH135" s="12">
        <f>AH120*Assumptions!$C$43*Assumptions!$C$44/12</f>
        <v>126661.180885863</v>
      </c>
      <c r="AI135" s="12">
        <f>AI120*Assumptions!$C$43*Assumptions!$C$44/12</f>
        <v>130671.710484468</v>
      </c>
      <c r="AJ135" s="12">
        <f>AJ120*Assumptions!$C$43*Assumptions!$C$44/12</f>
        <v>134592.141652947</v>
      </c>
      <c r="AK135" s="12">
        <f>AK120*Assumptions!$C$43*Assumptions!$C$44/12</f>
        <v>138429.196895611</v>
      </c>
      <c r="AL135" s="12">
        <f>AL120*Assumptions!$C$43*Assumptions!$C$44/12</f>
        <v>142189.037374694</v>
      </c>
      <c r="AM135" s="12">
        <f>AM120*Assumptions!$C$43*Assumptions!$C$44/12</f>
        <v>145877.315549894</v>
      </c>
      <c r="AN135" s="12">
        <f>AN120*Assumptions!$C$43*Assumptions!$C$44/12</f>
        <v>149499.22238446</v>
      </c>
      <c r="AO135" s="12">
        <f>AO120*Assumptions!$C$43*Assumptions!$C$44/12</f>
        <v>153059.529716845</v>
      </c>
      <c r="AP135" s="12">
        <f>AP120*Assumptions!$C$43*Assumptions!$C$44/12</f>
        <v>156562.628328232</v>
      </c>
    </row>
    <row r="136">
      <c r="A136" s="11" t="inlineStr">
        <is>
          <t>Dispatches</t>
        </is>
      </c>
      <c r="B136" s="14" t="inlineStr">
        <is>
          <t>cases</t>
        </is>
      </c>
      <c r="C136" s="61">
        <f>SUM(G136:R136)</f>
        <v>119.14643387856</v>
      </c>
      <c r="D136" s="61">
        <f>SUM(S136:AD136)</f>
        <v>343.709262975268</v>
      </c>
      <c r="E136" s="61">
        <f>SUM(AE136:AP136)</f>
        <v>543.766505808439</v>
      </c>
      <c r="G136" s="62">
        <f>G118*Assumptions!$C$58/12</f>
        <v>1.5</v>
      </c>
      <c r="H136" s="62">
        <f>H118*Assumptions!$C$58/12</f>
        <v>2.9325</v>
      </c>
      <c r="I136" s="62">
        <f>I118*Assumptions!$C$58/12</f>
        <v>4.30317</v>
      </c>
      <c r="J136" s="62">
        <f>J118*Assumptions!$C$58/12</f>
        <v>5.6171454</v>
      </c>
      <c r="K136" s="62">
        <f>K118*Assumptions!$C$58/12</f>
        <v>7.379082404</v>
      </c>
      <c r="L136" s="62">
        <f>L118*Assumptions!$C$58/12</f>
        <v>9.0932073004</v>
      </c>
      <c r="M136" s="62">
        <f>M118*Assumptions!$C$58/12</f>
        <v>10.7633603221392</v>
      </c>
      <c r="N136" s="62">
        <f>N118*Assumptions!$C$58/12</f>
        <v>12.3930347074025</v>
      </c>
      <c r="O136" s="62">
        <f>O118*Assumptions!$C$58/12</f>
        <v>13.9854115089989</v>
      </c>
      <c r="P136" s="62">
        <f>P118*Assumptions!$C$58/12</f>
        <v>15.5433906364147</v>
      </c>
      <c r="Q136" s="62">
        <f>Q118*Assumptions!$C$58/12</f>
        <v>17.0696185580309</v>
      </c>
      <c r="R136" s="62">
        <f>R118*Assumptions!$C$58/12</f>
        <v>18.566513041174</v>
      </c>
      <c r="S136" s="62">
        <f>S118*Assumptions!$C$58/12</f>
        <v>20.2962852637335</v>
      </c>
      <c r="T136" s="62">
        <f>T118*Assumptions!$C$58/12</f>
        <v>21.9784595923358</v>
      </c>
      <c r="U136" s="62">
        <f>U118*Assumptions!$C$58/12</f>
        <v>23.6167812878909</v>
      </c>
      <c r="V136" s="62">
        <f>V118*Assumptions!$C$58/12</f>
        <v>25.2146641691812</v>
      </c>
      <c r="W136" s="62">
        <f>W118*Assumptions!$C$58/12</f>
        <v>26.7002233065664</v>
      </c>
      <c r="X136" s="62">
        <f>X118*Assumptions!$C$58/12</f>
        <v>28.1513042172042</v>
      </c>
      <c r="Y136" s="62">
        <f>Y118*Assumptions!$C$58/12</f>
        <v>29.5705089561199</v>
      </c>
      <c r="Z136" s="62">
        <f>Z118*Assumptions!$C$58/12</f>
        <v>30.9602194516669</v>
      </c>
      <c r="AA136" s="62">
        <f>AA118*Assumptions!$C$58/12</f>
        <v>32.3226183935314</v>
      </c>
      <c r="AB136" s="62">
        <f>AB118*Assumptions!$C$58/12</f>
        <v>33.6597079458083</v>
      </c>
      <c r="AC136" s="62">
        <f>AC118*Assumptions!$C$58/12</f>
        <v>34.9733265262419</v>
      </c>
      <c r="AD136" s="62">
        <f>AD118*Assumptions!$C$58/12</f>
        <v>36.2651638649877</v>
      </c>
      <c r="AE136" s="62">
        <f>AE118*Assumptions!$C$58/12</f>
        <v>37.8127745317702</v>
      </c>
      <c r="AF136" s="62">
        <f>AF118*Assumptions!$C$58/12</f>
        <v>39.319090098704</v>
      </c>
      <c r="AG136" s="62">
        <f>AG118*Assumptions!$C$58/12</f>
        <v>40.787320086961</v>
      </c>
      <c r="AH136" s="62">
        <f>AH118*Assumptions!$C$58/12</f>
        <v>42.220393628621</v>
      </c>
      <c r="AI136" s="62">
        <f>AI118*Assumptions!$C$58/12</f>
        <v>43.5572368281561</v>
      </c>
      <c r="AJ136" s="62">
        <f>AJ118*Assumptions!$C$58/12</f>
        <v>44.8640472176489</v>
      </c>
      <c r="AK136" s="62">
        <f>AK118*Assumptions!$C$58/12</f>
        <v>46.1430656318702</v>
      </c>
      <c r="AL136" s="62">
        <f>AL118*Assumptions!$C$58/12</f>
        <v>47.3963457915646</v>
      </c>
      <c r="AM136" s="62">
        <f>AM118*Assumptions!$C$58/12</f>
        <v>48.6257718499645</v>
      </c>
      <c r="AN136" s="62">
        <f>AN118*Assumptions!$C$58/12</f>
        <v>49.8330741281532</v>
      </c>
      <c r="AO136" s="62">
        <f>AO118*Assumptions!$C$58/12</f>
        <v>51.0198432389482</v>
      </c>
      <c r="AP136" s="62">
        <f>AP118*Assumptions!$C$58/12</f>
        <v>52.1875427760774</v>
      </c>
    </row>
    <row r="137">
      <c r="A137" s="35" t="inlineStr">
        <is>
          <t>Direct costs (AED)</t>
        </is>
      </c>
      <c r="B137" s="14" t="inlineStr">
        <is>
          <t>AED</t>
        </is>
      </c>
      <c r="C137" s="56">
        <f>SUM(G137:R137)</f>
        <v>178719.65081784</v>
      </c>
      <c r="D137" s="56">
        <f>SUM(S137:AD137)</f>
        <v>515563.894462902</v>
      </c>
      <c r="E137" s="56">
        <f>SUM(AE137:AP137)</f>
        <v>815649.758712659</v>
      </c>
      <c r="G137" s="12">
        <f>G136*Assumptions!$C$46*Assumptions!$C$47*Assumptions!$C$48*Assumptions!$C$45</f>
        <v>2250</v>
      </c>
      <c r="H137" s="12">
        <f>H136*Assumptions!$C$46*Assumptions!$C$47*Assumptions!$C$48*Assumptions!$C$45</f>
        <v>4398.75</v>
      </c>
      <c r="I137" s="12">
        <f>I136*Assumptions!$C$46*Assumptions!$C$47*Assumptions!$C$48*Assumptions!$C$45</f>
        <v>6454.755</v>
      </c>
      <c r="J137" s="12">
        <f>J136*Assumptions!$C$46*Assumptions!$C$47*Assumptions!$C$48*Assumptions!$C$45</f>
        <v>8425.7181</v>
      </c>
      <c r="K137" s="12">
        <f>K136*Assumptions!$C$46*Assumptions!$C$47*Assumptions!$C$48*Assumptions!$C$45</f>
        <v>11068.623606</v>
      </c>
      <c r="L137" s="12">
        <f>L136*Assumptions!$C$46*Assumptions!$C$47*Assumptions!$C$48*Assumptions!$C$45</f>
        <v>13639.8109506</v>
      </c>
      <c r="M137" s="12">
        <f>M136*Assumptions!$C$46*Assumptions!$C$47*Assumptions!$C$48*Assumptions!$C$45</f>
        <v>16145.0404832088</v>
      </c>
      <c r="N137" s="12">
        <f>N136*Assumptions!$C$46*Assumptions!$C$47*Assumptions!$C$48*Assumptions!$C$45</f>
        <v>18589.5520611037</v>
      </c>
      <c r="O137" s="12">
        <f>O136*Assumptions!$C$46*Assumptions!$C$47*Assumptions!$C$48*Assumptions!$C$45</f>
        <v>20978.1172634984</v>
      </c>
      <c r="P137" s="12">
        <f>P136*Assumptions!$C$46*Assumptions!$C$47*Assumptions!$C$48*Assumptions!$C$45</f>
        <v>23315.0859546221</v>
      </c>
      <c r="Q137" s="12">
        <f>Q136*Assumptions!$C$46*Assumptions!$C$47*Assumptions!$C$48*Assumptions!$C$45</f>
        <v>25604.4278370464</v>
      </c>
      <c r="R137" s="12">
        <f>R136*Assumptions!$C$46*Assumptions!$C$47*Assumptions!$C$48*Assumptions!$C$45</f>
        <v>27849.769561761</v>
      </c>
      <c r="S137" s="12">
        <f>S136*Assumptions!$C$46*Assumptions!$C$47*Assumptions!$C$48*Assumptions!$C$45</f>
        <v>30444.4278956002</v>
      </c>
      <c r="T137" s="12">
        <f>T136*Assumptions!$C$46*Assumptions!$C$47*Assumptions!$C$48*Assumptions!$C$45</f>
        <v>32967.6893885037</v>
      </c>
      <c r="U137" s="12">
        <f>U136*Assumptions!$C$46*Assumptions!$C$47*Assumptions!$C$48*Assumptions!$C$45</f>
        <v>35425.1719318363</v>
      </c>
      <c r="V137" s="12">
        <f>V136*Assumptions!$C$46*Assumptions!$C$47*Assumptions!$C$48*Assumptions!$C$45</f>
        <v>37821.9962537718</v>
      </c>
      <c r="W137" s="12">
        <f>W136*Assumptions!$C$46*Assumptions!$C$47*Assumptions!$C$48*Assumptions!$C$45</f>
        <v>40050.3349598496</v>
      </c>
      <c r="X137" s="12">
        <f>X136*Assumptions!$C$46*Assumptions!$C$47*Assumptions!$C$48*Assumptions!$C$45</f>
        <v>42226.9563258063</v>
      </c>
      <c r="Y137" s="12">
        <f>Y136*Assumptions!$C$46*Assumptions!$C$47*Assumptions!$C$48*Assumptions!$C$45</f>
        <v>44355.7634341799</v>
      </c>
      <c r="Z137" s="12">
        <f>Z136*Assumptions!$C$46*Assumptions!$C$47*Assumptions!$C$48*Assumptions!$C$45</f>
        <v>46440.3291775004</v>
      </c>
      <c r="AA137" s="12">
        <f>AA136*Assumptions!$C$46*Assumptions!$C$47*Assumptions!$C$48*Assumptions!$C$45</f>
        <v>48483.9275902971</v>
      </c>
      <c r="AB137" s="12">
        <f>AB136*Assumptions!$C$46*Assumptions!$C$47*Assumptions!$C$48*Assumptions!$C$45</f>
        <v>50489.5619187124</v>
      </c>
      <c r="AC137" s="12">
        <f>AC136*Assumptions!$C$46*Assumptions!$C$47*Assumptions!$C$48*Assumptions!$C$45</f>
        <v>52459.9897893629</v>
      </c>
      <c r="AD137" s="12">
        <f>AD136*Assumptions!$C$46*Assumptions!$C$47*Assumptions!$C$48*Assumptions!$C$45</f>
        <v>54397.7457974815</v>
      </c>
      <c r="AE137" s="12">
        <f>AE136*Assumptions!$C$46*Assumptions!$C$47*Assumptions!$C$48*Assumptions!$C$45</f>
        <v>56719.1617976553</v>
      </c>
      <c r="AF137" s="12">
        <f>AF136*Assumptions!$C$46*Assumptions!$C$47*Assumptions!$C$48*Assumptions!$C$45</f>
        <v>58978.635148056</v>
      </c>
      <c r="AG137" s="12">
        <f>AG136*Assumptions!$C$46*Assumptions!$C$47*Assumptions!$C$48*Assumptions!$C$45</f>
        <v>61180.9801304415</v>
      </c>
      <c r="AH137" s="12">
        <f>AH136*Assumptions!$C$46*Assumptions!$C$47*Assumptions!$C$48*Assumptions!$C$45</f>
        <v>63330.5904429315</v>
      </c>
      <c r="AI137" s="12">
        <f>AI136*Assumptions!$C$46*Assumptions!$C$47*Assumptions!$C$48*Assumptions!$C$45</f>
        <v>65335.8552422342</v>
      </c>
      <c r="AJ137" s="12">
        <f>AJ136*Assumptions!$C$46*Assumptions!$C$47*Assumptions!$C$48*Assumptions!$C$45</f>
        <v>67296.0708264733</v>
      </c>
      <c r="AK137" s="12">
        <f>AK136*Assumptions!$C$46*Assumptions!$C$47*Assumptions!$C$48*Assumptions!$C$45</f>
        <v>69214.5984478053</v>
      </c>
      <c r="AL137" s="12">
        <f>AL136*Assumptions!$C$46*Assumptions!$C$47*Assumptions!$C$48*Assumptions!$C$45</f>
        <v>71094.5186873469</v>
      </c>
      <c r="AM137" s="12">
        <f>AM136*Assumptions!$C$46*Assumptions!$C$47*Assumptions!$C$48*Assumptions!$C$45</f>
        <v>72938.6577749468</v>
      </c>
      <c r="AN137" s="12">
        <f>AN136*Assumptions!$C$46*Assumptions!$C$47*Assumptions!$C$48*Assumptions!$C$45</f>
        <v>74749.6111922298</v>
      </c>
      <c r="AO137" s="12">
        <f>AO136*Assumptions!$C$46*Assumptions!$C$47*Assumptions!$C$48*Assumptions!$C$45</f>
        <v>76529.7648584223</v>
      </c>
      <c r="AP137" s="12">
        <f>AP136*Assumptions!$C$46*Assumptions!$C$47*Assumptions!$C$48*Assumptions!$C$45</f>
        <v>78281.3141641161</v>
      </c>
    </row>
    <row r="138">
      <c r="A138" s="11" t="inlineStr">
        <is>
          <t>Law-firm panel membership</t>
        </is>
      </c>
      <c r="B138" s="14" t="inlineStr">
        <is>
          <t>AED</t>
        </is>
      </c>
      <c r="C138" s="56">
        <f>SUM(G138:R138)</f>
        <v>0</v>
      </c>
      <c r="D138" s="56">
        <f>SUM(S138:AD138)</f>
        <v>0</v>
      </c>
      <c r="E138" s="56">
        <f>SUM(AE138:AP138)</f>
        <v>240000</v>
      </c>
      <c r="G138" s="12">
        <f>IF(G96&gt;=Assumptions!$C$50,Assumptions!$C$49*Assumptions!$C$51,0)</f>
        <v>0</v>
      </c>
      <c r="H138" s="12">
        <f>IF(H96&gt;=Assumptions!$C$50,Assumptions!$C$49*Assumptions!$C$51,0)</f>
        <v>0</v>
      </c>
      <c r="I138" s="12">
        <f>IF(I96&gt;=Assumptions!$C$50,Assumptions!$C$49*Assumptions!$C$51,0)</f>
        <v>0</v>
      </c>
      <c r="J138" s="12">
        <f>IF(J96&gt;=Assumptions!$C$50,Assumptions!$C$49*Assumptions!$C$51,0)</f>
        <v>0</v>
      </c>
      <c r="K138" s="12">
        <f>IF(K96&gt;=Assumptions!$C$50,Assumptions!$C$49*Assumptions!$C$51,0)</f>
        <v>0</v>
      </c>
      <c r="L138" s="12">
        <f>IF(L96&gt;=Assumptions!$C$50,Assumptions!$C$49*Assumptions!$C$51,0)</f>
        <v>0</v>
      </c>
      <c r="M138" s="12">
        <f>IF(M96&gt;=Assumptions!$C$50,Assumptions!$C$49*Assumptions!$C$51,0)</f>
        <v>0</v>
      </c>
      <c r="N138" s="12">
        <f>IF(N96&gt;=Assumptions!$C$50,Assumptions!$C$49*Assumptions!$C$51,0)</f>
        <v>0</v>
      </c>
      <c r="O138" s="12">
        <f>IF(O96&gt;=Assumptions!$C$50,Assumptions!$C$49*Assumptions!$C$51,0)</f>
        <v>0</v>
      </c>
      <c r="P138" s="12">
        <f>IF(P96&gt;=Assumptions!$C$50,Assumptions!$C$49*Assumptions!$C$51,0)</f>
        <v>0</v>
      </c>
      <c r="Q138" s="12">
        <f>IF(Q96&gt;=Assumptions!$C$50,Assumptions!$C$49*Assumptions!$C$51,0)</f>
        <v>0</v>
      </c>
      <c r="R138" s="12">
        <f>IF(R96&gt;=Assumptions!$C$50,Assumptions!$C$49*Assumptions!$C$51,0)</f>
        <v>0</v>
      </c>
      <c r="S138" s="12">
        <f>IF(S96&gt;=Assumptions!$C$50,Assumptions!$C$49*Assumptions!$C$51,0)</f>
        <v>0</v>
      </c>
      <c r="T138" s="12">
        <f>IF(T96&gt;=Assumptions!$C$50,Assumptions!$C$49*Assumptions!$C$51,0)</f>
        <v>0</v>
      </c>
      <c r="U138" s="12">
        <f>IF(U96&gt;=Assumptions!$C$50,Assumptions!$C$49*Assumptions!$C$51,0)</f>
        <v>0</v>
      </c>
      <c r="V138" s="12">
        <f>IF(V96&gt;=Assumptions!$C$50,Assumptions!$C$49*Assumptions!$C$51,0)</f>
        <v>0</v>
      </c>
      <c r="W138" s="12">
        <f>IF(W96&gt;=Assumptions!$C$50,Assumptions!$C$49*Assumptions!$C$51,0)</f>
        <v>0</v>
      </c>
      <c r="X138" s="12">
        <f>IF(X96&gt;=Assumptions!$C$50,Assumptions!$C$49*Assumptions!$C$51,0)</f>
        <v>0</v>
      </c>
      <c r="Y138" s="12">
        <f>IF(Y96&gt;=Assumptions!$C$50,Assumptions!$C$49*Assumptions!$C$51,0)</f>
        <v>0</v>
      </c>
      <c r="Z138" s="12">
        <f>IF(Z96&gt;=Assumptions!$C$50,Assumptions!$C$49*Assumptions!$C$51,0)</f>
        <v>0</v>
      </c>
      <c r="AA138" s="12">
        <f>IF(AA96&gt;=Assumptions!$C$50,Assumptions!$C$49*Assumptions!$C$51,0)</f>
        <v>0</v>
      </c>
      <c r="AB138" s="12">
        <f>IF(AB96&gt;=Assumptions!$C$50,Assumptions!$C$49*Assumptions!$C$51,0)</f>
        <v>0</v>
      </c>
      <c r="AC138" s="12">
        <f>IF(AC96&gt;=Assumptions!$C$50,Assumptions!$C$49*Assumptions!$C$51,0)</f>
        <v>0</v>
      </c>
      <c r="AD138" s="12">
        <f>IF(AD96&gt;=Assumptions!$C$50,Assumptions!$C$49*Assumptions!$C$51,0)</f>
        <v>0</v>
      </c>
      <c r="AE138" s="12">
        <f>IF(AE96&gt;=Assumptions!$C$50,Assumptions!$C$49*Assumptions!$C$51,0)</f>
        <v>20000</v>
      </c>
      <c r="AF138" s="12">
        <f>IF(AF96&gt;=Assumptions!$C$50,Assumptions!$C$49*Assumptions!$C$51,0)</f>
        <v>20000</v>
      </c>
      <c r="AG138" s="12">
        <f>IF(AG96&gt;=Assumptions!$C$50,Assumptions!$C$49*Assumptions!$C$51,0)</f>
        <v>20000</v>
      </c>
      <c r="AH138" s="12">
        <f>IF(AH96&gt;=Assumptions!$C$50,Assumptions!$C$49*Assumptions!$C$51,0)</f>
        <v>20000</v>
      </c>
      <c r="AI138" s="12">
        <f>IF(AI96&gt;=Assumptions!$C$50,Assumptions!$C$49*Assumptions!$C$51,0)</f>
        <v>20000</v>
      </c>
      <c r="AJ138" s="12">
        <f>IF(AJ96&gt;=Assumptions!$C$50,Assumptions!$C$49*Assumptions!$C$51,0)</f>
        <v>20000</v>
      </c>
      <c r="AK138" s="12">
        <f>IF(AK96&gt;=Assumptions!$C$50,Assumptions!$C$49*Assumptions!$C$51,0)</f>
        <v>20000</v>
      </c>
      <c r="AL138" s="12">
        <f>IF(AL96&gt;=Assumptions!$C$50,Assumptions!$C$49*Assumptions!$C$51,0)</f>
        <v>20000</v>
      </c>
      <c r="AM138" s="12">
        <f>IF(AM96&gt;=Assumptions!$C$50,Assumptions!$C$49*Assumptions!$C$51,0)</f>
        <v>20000</v>
      </c>
      <c r="AN138" s="12">
        <f>IF(AN96&gt;=Assumptions!$C$50,Assumptions!$C$49*Assumptions!$C$51,0)</f>
        <v>20000</v>
      </c>
      <c r="AO138" s="12">
        <f>IF(AO96&gt;=Assumptions!$C$50,Assumptions!$C$49*Assumptions!$C$51,0)</f>
        <v>20000</v>
      </c>
      <c r="AP138" s="12">
        <f>IF(AP96&gt;=Assumptions!$C$50,Assumptions!$C$49*Assumptions!$C$51,0)</f>
        <v>20000</v>
      </c>
    </row>
    <row r="139">
      <c r="A139" s="38" t="inlineStr">
        <is>
          <t>Net revenue</t>
        </is>
      </c>
      <c r="B139" s="58" t="inlineStr">
        <is>
          <t>AED</t>
        </is>
      </c>
      <c r="C139" s="59">
        <f>SUM(G139:R139)</f>
        <v>8130622.6167856</v>
      </c>
      <c r="D139" s="59">
        <f>SUM(S139:AD139)</f>
        <v>18396445.5302495</v>
      </c>
      <c r="E139" s="59">
        <f>SUM(AE139:AP139)</f>
        <v>27482079.9411072</v>
      </c>
      <c r="F139" s="40" t="n"/>
      <c r="G139" s="51">
        <f>G133+G134+G135+G137+G138</f>
        <v>344475.763857143</v>
      </c>
      <c r="H139" s="51">
        <f>H133+H134+H135+H137+H138</f>
        <v>393427.486051429</v>
      </c>
      <c r="I139" s="51">
        <f>I133+I134+I135+I137+I138</f>
        <v>438642.248605257</v>
      </c>
      <c r="J139" s="51">
        <f>J133+J134+J135+J137+J138</f>
        <v>480446.731854112</v>
      </c>
      <c r="K139" s="51">
        <f>K133+K134+K135+K137+K138</f>
        <v>719885.719782501</v>
      </c>
      <c r="L139" s="51">
        <f>L133+L134+L135+L137+L138</f>
        <v>783755.111169916</v>
      </c>
      <c r="M139" s="51">
        <f>M133+M134+M135+M137+M138</f>
        <v>822746.899885681</v>
      </c>
      <c r="N139" s="51">
        <f>N133+N134+N135+N137+N138</f>
        <v>859226.765686471</v>
      </c>
      <c r="O139" s="51">
        <f>O133+O134+O135+O137+O138</f>
        <v>782142.800519216</v>
      </c>
      <c r="P139" s="51">
        <f>P133+P134+P135+P137+P138</f>
        <v>809780.703222245</v>
      </c>
      <c r="Q139" s="51">
        <f>Q133+Q134+Q135+Q137+Q138</f>
        <v>835790.49715499</v>
      </c>
      <c r="R139" s="51">
        <f>R133+R134+R135+R137+R138</f>
        <v>860301.888996641</v>
      </c>
      <c r="S139" s="51">
        <f>S133+S134+S135+S137+S138</f>
        <v>1241289.95140544</v>
      </c>
      <c r="T139" s="51">
        <f>T133+T134+T135+T137+T138</f>
        <v>1281094.25844557</v>
      </c>
      <c r="U139" s="51">
        <f>U133+U134+U135+U137+U138</f>
        <v>1318335.16887235</v>
      </c>
      <c r="V139" s="51">
        <f>V133+V134+V135+V137+V138</f>
        <v>1353221.8470655</v>
      </c>
      <c r="W139" s="51">
        <f>W133+W134+W135+W137+W138</f>
        <v>1555606.76427201</v>
      </c>
      <c r="X139" s="51">
        <f>X133+X134+X135+X137+X138</f>
        <v>1586000.14738647</v>
      </c>
      <c r="Y139" s="51">
        <f>Y133+Y134+Y135+Y137+Y138</f>
        <v>1614559.21514157</v>
      </c>
      <c r="Z139" s="51">
        <f>Z133+Z134+Z135+Z137+Z138</f>
        <v>1641427.22594357</v>
      </c>
      <c r="AA139" s="51">
        <f>AA133+AA134+AA135+AA137+AA138</f>
        <v>1666734.85875619</v>
      </c>
      <c r="AB139" s="51">
        <f>AB133+AB134+AB135+AB137+AB138</f>
        <v>1690601.44593974</v>
      </c>
      <c r="AC139" s="51">
        <f>AC133+AC134+AC135+AC137+AC138</f>
        <v>1713136.07475122</v>
      </c>
      <c r="AD139" s="51">
        <f>AD133+AD134+AD135+AD137+AD138</f>
        <v>1734438.57226986</v>
      </c>
      <c r="AE139" s="51">
        <f>AE133+AE134+AE135+AE137+AE138</f>
        <v>2036805.28432474</v>
      </c>
      <c r="AF139" s="51">
        <f>AF133+AF134+AF135+AF137+AF138</f>
        <v>2071734.31021817</v>
      </c>
      <c r="AG139" s="51">
        <f>AG133+AG134+AG135+AG137+AG138</f>
        <v>2104447.46131632</v>
      </c>
      <c r="AH139" s="51">
        <f>AH133+AH134+AH135+AH137+AH138</f>
        <v>2135123.24249592</v>
      </c>
      <c r="AI139" s="51">
        <f>AI133+AI134+AI135+AI137+AI138</f>
        <v>2308137.10705441</v>
      </c>
      <c r="AJ139" s="51">
        <f>AJ133+AJ134+AJ135+AJ137+AJ138</f>
        <v>2334923.70825908</v>
      </c>
      <c r="AK139" s="51">
        <f>AK133+AK134+AK135+AK137+AK138</f>
        <v>2360117.7245888</v>
      </c>
      <c r="AL139" s="51">
        <f>AL133+AL134+AL135+AL137+AL138</f>
        <v>2383842.0286924</v>
      </c>
      <c r="AM139" s="51">
        <f>AM133+AM134+AM135+AM137+AM138</f>
        <v>2406208.84275299</v>
      </c>
      <c r="AN139" s="51">
        <f>AN133+AN134+AN135+AN137+AN138</f>
        <v>2427320.77088878</v>
      </c>
      <c r="AO139" s="51">
        <f>AO133+AO134+AO135+AO137+AO138</f>
        <v>2447271.72240499</v>
      </c>
      <c r="AP139" s="51">
        <f>AP133+AP134+AP135+AP137+AP138</f>
        <v>2466147.73811056</v>
      </c>
    </row>
    <row r="142">
      <c r="A142" s="11" t="inlineStr">
        <is>
          <t>ID checks</t>
        </is>
      </c>
      <c r="B142" s="14" t="inlineStr">
        <is>
          <t>AED</t>
        </is>
      </c>
      <c r="C142" s="56">
        <f>SUM(G142:R142)</f>
        <v>176000</v>
      </c>
      <c r="D142" s="56">
        <f>SUM(S142:AD142)</f>
        <v>240000</v>
      </c>
      <c r="E142" s="56">
        <f>SUM(AE142:AP142)</f>
        <v>288000</v>
      </c>
      <c r="G142" s="12">
        <f>(G104+G114)*Assumptions!$C$54</f>
        <v>12000</v>
      </c>
      <c r="H142" s="12">
        <f>(H104+H114)*Assumptions!$C$54</f>
        <v>12000</v>
      </c>
      <c r="I142" s="12">
        <f>(I104+I114)*Assumptions!$C$54</f>
        <v>12000</v>
      </c>
      <c r="J142" s="12">
        <f>(J104+J114)*Assumptions!$C$54</f>
        <v>12000</v>
      </c>
      <c r="K142" s="12">
        <f>(K104+K114)*Assumptions!$C$54</f>
        <v>16000</v>
      </c>
      <c r="L142" s="12">
        <f>(L104+L114)*Assumptions!$C$54</f>
        <v>16000</v>
      </c>
      <c r="M142" s="12">
        <f>(M104+M114)*Assumptions!$C$54</f>
        <v>16000</v>
      </c>
      <c r="N142" s="12">
        <f>(N104+N114)*Assumptions!$C$54</f>
        <v>16000</v>
      </c>
      <c r="O142" s="12">
        <f>(O104+O114)*Assumptions!$C$54</f>
        <v>16000</v>
      </c>
      <c r="P142" s="12">
        <f>(P104+P114)*Assumptions!$C$54</f>
        <v>16000</v>
      </c>
      <c r="Q142" s="12">
        <f>(Q104+Q114)*Assumptions!$C$54</f>
        <v>16000</v>
      </c>
      <c r="R142" s="12">
        <f>(R104+R114)*Assumptions!$C$54</f>
        <v>16000</v>
      </c>
      <c r="S142" s="12">
        <f>(S104+S114)*Assumptions!$C$54</f>
        <v>20000</v>
      </c>
      <c r="T142" s="12">
        <f>(T104+T114)*Assumptions!$C$54</f>
        <v>20000</v>
      </c>
      <c r="U142" s="12">
        <f>(U104+U114)*Assumptions!$C$54</f>
        <v>20000</v>
      </c>
      <c r="V142" s="12">
        <f>(V104+V114)*Assumptions!$C$54</f>
        <v>20000</v>
      </c>
      <c r="W142" s="12">
        <f>(W104+W114)*Assumptions!$C$54</f>
        <v>20000</v>
      </c>
      <c r="X142" s="12">
        <f>(X104+X114)*Assumptions!$C$54</f>
        <v>20000</v>
      </c>
      <c r="Y142" s="12">
        <f>(Y104+Y114)*Assumptions!$C$54</f>
        <v>20000</v>
      </c>
      <c r="Z142" s="12">
        <f>(Z104+Z114)*Assumptions!$C$54</f>
        <v>20000</v>
      </c>
      <c r="AA142" s="12">
        <f>(AA104+AA114)*Assumptions!$C$54</f>
        <v>20000</v>
      </c>
      <c r="AB142" s="12">
        <f>(AB104+AB114)*Assumptions!$C$54</f>
        <v>20000</v>
      </c>
      <c r="AC142" s="12">
        <f>(AC104+AC114)*Assumptions!$C$54</f>
        <v>20000</v>
      </c>
      <c r="AD142" s="12">
        <f>(AD104+AD114)*Assumptions!$C$54</f>
        <v>20000</v>
      </c>
      <c r="AE142" s="12">
        <f>(AE104+AE114)*Assumptions!$C$54</f>
        <v>24000</v>
      </c>
      <c r="AF142" s="12">
        <f>(AF104+AF114)*Assumptions!$C$54</f>
        <v>24000</v>
      </c>
      <c r="AG142" s="12">
        <f>(AG104+AG114)*Assumptions!$C$54</f>
        <v>24000</v>
      </c>
      <c r="AH142" s="12">
        <f>(AH104+AH114)*Assumptions!$C$54</f>
        <v>24000</v>
      </c>
      <c r="AI142" s="12">
        <f>(AI104+AI114)*Assumptions!$C$54</f>
        <v>24000</v>
      </c>
      <c r="AJ142" s="12">
        <f>(AJ104+AJ114)*Assumptions!$C$54</f>
        <v>24000</v>
      </c>
      <c r="AK142" s="12">
        <f>(AK104+AK114)*Assumptions!$C$54</f>
        <v>24000</v>
      </c>
      <c r="AL142" s="12">
        <f>(AL104+AL114)*Assumptions!$C$54</f>
        <v>24000</v>
      </c>
      <c r="AM142" s="12">
        <f>(AM104+AM114)*Assumptions!$C$54</f>
        <v>24000</v>
      </c>
      <c r="AN142" s="12">
        <f>(AN104+AN114)*Assumptions!$C$54</f>
        <v>24000</v>
      </c>
      <c r="AO142" s="12">
        <f>(AO104+AO114)*Assumptions!$C$54</f>
        <v>24000</v>
      </c>
      <c r="AP142" s="12">
        <f>(AP104+AP114)*Assumptions!$C$54</f>
        <v>24000</v>
      </c>
    </row>
    <row r="143">
      <c r="A143" s="11" t="inlineStr">
        <is>
          <t>Messages, codes and notifications</t>
        </is>
      </c>
      <c r="B143" s="14" t="inlineStr">
        <is>
          <t>AED</t>
        </is>
      </c>
      <c r="C143" s="56">
        <f>SUM(G143:R143)</f>
        <v>142975.720654272</v>
      </c>
      <c r="D143" s="56">
        <f>SUM(S143:AD143)</f>
        <v>412451.115570322</v>
      </c>
      <c r="E143" s="56">
        <f>SUM(AE143:AP143)</f>
        <v>652519.806970127</v>
      </c>
      <c r="G143" s="12">
        <f>G118*Assumptions!$C$55</f>
        <v>1800</v>
      </c>
      <c r="H143" s="12">
        <f>H118*Assumptions!$C$55</f>
        <v>3519</v>
      </c>
      <c r="I143" s="12">
        <f>I118*Assumptions!$C$55</f>
        <v>5163.804</v>
      </c>
      <c r="J143" s="12">
        <f>J118*Assumptions!$C$55</f>
        <v>6740.57448</v>
      </c>
      <c r="K143" s="12">
        <f>K118*Assumptions!$C$55</f>
        <v>8854.8988848</v>
      </c>
      <c r="L143" s="12">
        <f>L118*Assumptions!$C$55</f>
        <v>10911.84876048</v>
      </c>
      <c r="M143" s="12">
        <f>M118*Assumptions!$C$55</f>
        <v>12916.032386567</v>
      </c>
      <c r="N143" s="12">
        <f>N118*Assumptions!$C$55</f>
        <v>14871.641648883</v>
      </c>
      <c r="O143" s="12">
        <f>O118*Assumptions!$C$55</f>
        <v>16782.4938107987</v>
      </c>
      <c r="P143" s="12">
        <f>P118*Assumptions!$C$55</f>
        <v>18652.0687636977</v>
      </c>
      <c r="Q143" s="12">
        <f>Q118*Assumptions!$C$55</f>
        <v>20483.5422696371</v>
      </c>
      <c r="R143" s="12">
        <f>R118*Assumptions!$C$55</f>
        <v>22279.8156494088</v>
      </c>
      <c r="S143" s="12">
        <f>S118*Assumptions!$C$55</f>
        <v>24355.5423164802</v>
      </c>
      <c r="T143" s="12">
        <f>T118*Assumptions!$C$55</f>
        <v>26374.151510803</v>
      </c>
      <c r="U143" s="12">
        <f>U118*Assumptions!$C$55</f>
        <v>28340.137545469</v>
      </c>
      <c r="V143" s="12">
        <f>V118*Assumptions!$C$55</f>
        <v>30257.5970030174</v>
      </c>
      <c r="W143" s="12">
        <f>W118*Assumptions!$C$55</f>
        <v>32040.2679678797</v>
      </c>
      <c r="X143" s="12">
        <f>X118*Assumptions!$C$55</f>
        <v>33781.5650606451</v>
      </c>
      <c r="Y143" s="12">
        <f>Y118*Assumptions!$C$55</f>
        <v>35484.6107473439</v>
      </c>
      <c r="Z143" s="12">
        <f>Z118*Assumptions!$C$55</f>
        <v>37152.2633420003</v>
      </c>
      <c r="AA143" s="12">
        <f>AA118*Assumptions!$C$55</f>
        <v>38787.1420722377</v>
      </c>
      <c r="AB143" s="12">
        <f>AB118*Assumptions!$C$55</f>
        <v>40391.64953497</v>
      </c>
      <c r="AC143" s="12">
        <f>AC118*Assumptions!$C$55</f>
        <v>41967.9918314903</v>
      </c>
      <c r="AD143" s="12">
        <f>AD118*Assumptions!$C$55</f>
        <v>43518.1966379852</v>
      </c>
      <c r="AE143" s="12">
        <f>AE118*Assumptions!$C$55</f>
        <v>45375.3294381243</v>
      </c>
      <c r="AF143" s="12">
        <f>AF118*Assumptions!$C$55</f>
        <v>47182.9081184448</v>
      </c>
      <c r="AG143" s="12">
        <f>AG118*Assumptions!$C$55</f>
        <v>48944.7841043532</v>
      </c>
      <c r="AH143" s="12">
        <f>AH118*Assumptions!$C$55</f>
        <v>50664.4723543452</v>
      </c>
      <c r="AI143" s="12">
        <f>AI118*Assumptions!$C$55</f>
        <v>52268.6841937874</v>
      </c>
      <c r="AJ143" s="12">
        <f>AJ118*Assumptions!$C$55</f>
        <v>53836.8566611786</v>
      </c>
      <c r="AK143" s="12">
        <f>AK118*Assumptions!$C$55</f>
        <v>55371.6787582442</v>
      </c>
      <c r="AL143" s="12">
        <f>AL118*Assumptions!$C$55</f>
        <v>56875.6149498775</v>
      </c>
      <c r="AM143" s="12">
        <f>AM118*Assumptions!$C$55</f>
        <v>58350.9262199574</v>
      </c>
      <c r="AN143" s="12">
        <f>AN118*Assumptions!$C$55</f>
        <v>59799.6889537838</v>
      </c>
      <c r="AO143" s="12">
        <f>AO118*Assumptions!$C$55</f>
        <v>61223.8118867378</v>
      </c>
      <c r="AP143" s="12">
        <f>AP118*Assumptions!$C$55</f>
        <v>62625.0513312928</v>
      </c>
    </row>
    <row r="144">
      <c r="A144" s="11" t="inlineStr">
        <is>
          <t>Hosting</t>
        </is>
      </c>
      <c r="B144" s="14" t="inlineStr">
        <is>
          <t>AED</t>
        </is>
      </c>
      <c r="C144" s="56">
        <f>SUM(G144:R144)</f>
        <v>47658.5735514241</v>
      </c>
      <c r="D144" s="56">
        <f>SUM(S144:AD144)</f>
        <v>137483.705190107</v>
      </c>
      <c r="E144" s="56">
        <f>SUM(AE144:AP144)</f>
        <v>217506.602323376</v>
      </c>
      <c r="G144" s="12">
        <f>G118*Assumptions!$C$56</f>
        <v>600</v>
      </c>
      <c r="H144" s="12">
        <f>H118*Assumptions!$C$56</f>
        <v>1173</v>
      </c>
      <c r="I144" s="12">
        <f>I118*Assumptions!$C$56</f>
        <v>1721.268</v>
      </c>
      <c r="J144" s="12">
        <f>J118*Assumptions!$C$56</f>
        <v>2246.85816</v>
      </c>
      <c r="K144" s="12">
        <f>K118*Assumptions!$C$56</f>
        <v>2951.6329616</v>
      </c>
      <c r="L144" s="12">
        <f>L118*Assumptions!$C$56</f>
        <v>3637.28292016</v>
      </c>
      <c r="M144" s="12">
        <f>M118*Assumptions!$C$56</f>
        <v>4305.34412885568</v>
      </c>
      <c r="N144" s="12">
        <f>N118*Assumptions!$C$56</f>
        <v>4957.21388296099</v>
      </c>
      <c r="O144" s="12">
        <f>O118*Assumptions!$C$56</f>
        <v>5594.16460359958</v>
      </c>
      <c r="P144" s="12">
        <f>P118*Assumptions!$C$56</f>
        <v>6217.3562545659</v>
      </c>
      <c r="Q144" s="12">
        <f>Q118*Assumptions!$C$56</f>
        <v>6827.84742321237</v>
      </c>
      <c r="R144" s="12">
        <f>R118*Assumptions!$C$56</f>
        <v>7426.6052164696</v>
      </c>
      <c r="S144" s="12">
        <f>S118*Assumptions!$C$56</f>
        <v>8118.5141054934</v>
      </c>
      <c r="T144" s="12">
        <f>T118*Assumptions!$C$56</f>
        <v>8791.38383693433</v>
      </c>
      <c r="U144" s="12">
        <f>U118*Assumptions!$C$56</f>
        <v>9446.71251515635</v>
      </c>
      <c r="V144" s="12">
        <f>V118*Assumptions!$C$56</f>
        <v>10085.8656676725</v>
      </c>
      <c r="W144" s="12">
        <f>W118*Assumptions!$C$56</f>
        <v>10680.0893226266</v>
      </c>
      <c r="X144" s="12">
        <f>X118*Assumptions!$C$56</f>
        <v>11260.5216868817</v>
      </c>
      <c r="Y144" s="12">
        <f>Y118*Assumptions!$C$56</f>
        <v>11828.203582448</v>
      </c>
      <c r="Z144" s="12">
        <f>Z118*Assumptions!$C$56</f>
        <v>12384.0877806668</v>
      </c>
      <c r="AA144" s="12">
        <f>AA118*Assumptions!$C$56</f>
        <v>12929.0473574126</v>
      </c>
      <c r="AB144" s="12">
        <f>AB118*Assumptions!$C$56</f>
        <v>13463.8831783233</v>
      </c>
      <c r="AC144" s="12">
        <f>AC118*Assumptions!$C$56</f>
        <v>13989.3306104968</v>
      </c>
      <c r="AD144" s="12">
        <f>AD118*Assumptions!$C$56</f>
        <v>14506.0655459951</v>
      </c>
      <c r="AE144" s="12">
        <f>AE118*Assumptions!$C$56</f>
        <v>15125.1098127081</v>
      </c>
      <c r="AF144" s="12">
        <f>AF118*Assumptions!$C$56</f>
        <v>15727.6360394816</v>
      </c>
      <c r="AG144" s="12">
        <f>AG118*Assumptions!$C$56</f>
        <v>16314.9280347844</v>
      </c>
      <c r="AH144" s="12">
        <f>AH118*Assumptions!$C$56</f>
        <v>16888.1574514484</v>
      </c>
      <c r="AI144" s="12">
        <f>AI118*Assumptions!$C$56</f>
        <v>17422.8947312625</v>
      </c>
      <c r="AJ144" s="12">
        <f>AJ118*Assumptions!$C$56</f>
        <v>17945.6188870595</v>
      </c>
      <c r="AK144" s="12">
        <f>AK118*Assumptions!$C$56</f>
        <v>18457.2262527481</v>
      </c>
      <c r="AL144" s="12">
        <f>AL118*Assumptions!$C$56</f>
        <v>18958.5383166258</v>
      </c>
      <c r="AM144" s="12">
        <f>AM118*Assumptions!$C$56</f>
        <v>19450.3087399858</v>
      </c>
      <c r="AN144" s="12">
        <f>AN118*Assumptions!$C$56</f>
        <v>19933.2296512613</v>
      </c>
      <c r="AO144" s="12">
        <f>AO118*Assumptions!$C$56</f>
        <v>20407.9372955793</v>
      </c>
      <c r="AP144" s="12">
        <f>AP118*Assumptions!$C$56</f>
        <v>20875.017110431</v>
      </c>
    </row>
    <row r="145">
      <c r="A145" s="11" t="inlineStr">
        <is>
          <t>Refunds and chargebacks</t>
        </is>
      </c>
      <c r="B145" s="14" t="inlineStr">
        <is>
          <t>AED</t>
        </is>
      </c>
      <c r="C145" s="56">
        <f>SUM(G145:R145)</f>
        <v>229789.780732322</v>
      </c>
      <c r="D145" s="56">
        <f>SUM(S145:AD145)</f>
        <v>505492.615405823</v>
      </c>
      <c r="E145" s="56">
        <f>SUM(AE145:AP145)</f>
        <v>743853.919949075</v>
      </c>
      <c r="G145" s="12">
        <f>(G133+G134)*Assumptions!$C$57</f>
        <v>10266.7729157143</v>
      </c>
      <c r="H145" s="12">
        <f>(H133+H134)*Assumptions!$C$57</f>
        <v>11670.8620815429</v>
      </c>
      <c r="I145" s="12">
        <f>(I133+I134)*Assumptions!$C$57</f>
        <v>12965.6248081577</v>
      </c>
      <c r="J145" s="12">
        <f>(J133+J134)*Assumptions!$C$57</f>
        <v>14160.6304126234</v>
      </c>
      <c r="K145" s="12">
        <f>(K133+K134)*Assumptions!$C$57</f>
        <v>21264.512885295</v>
      </c>
      <c r="L145" s="12">
        <f>(L133+L134)*Assumptions!$C$57</f>
        <v>22285.0703495435</v>
      </c>
      <c r="M145" s="12">
        <f>(M133+M134)*Assumptions!$C$57</f>
        <v>23229.3533530816</v>
      </c>
      <c r="N145" s="12">
        <f>(N133+N134)*Assumptions!$C$57</f>
        <v>24103.7432850948</v>
      </c>
      <c r="O145" s="12">
        <f>(O133+O134)*Assumptions!$C$57</f>
        <v>21576.2534618616</v>
      </c>
      <c r="P145" s="12">
        <f>(P133+P134)*Assumptions!$C$57</f>
        <v>22195.0633607514</v>
      </c>
      <c r="Q145" s="12">
        <f>(Q133+Q134)*Assumptions!$C$57</f>
        <v>22769.3164093155</v>
      </c>
      <c r="R145" s="12">
        <f>(R133+R134)*Assumptions!$C$57</f>
        <v>23302.5774093407</v>
      </c>
      <c r="S145" s="12">
        <f>(S133+S134)*Assumptions!$C$57</f>
        <v>34498.7000315592</v>
      </c>
      <c r="T145" s="12">
        <f>(T133+T134)*Assumptions!$C$57</f>
        <v>35465.7357084016</v>
      </c>
      <c r="U145" s="12">
        <f>(U133+U134)*Assumptions!$C$57</f>
        <v>36361.7895923052</v>
      </c>
      <c r="V145" s="12">
        <f>(V133+V134)*Assumptions!$C$57</f>
        <v>37192.6757491256</v>
      </c>
      <c r="W145" s="12">
        <f>(W133+W134)*Assumptions!$C$57</f>
        <v>43063.6727817737</v>
      </c>
      <c r="X145" s="12">
        <f>(X133+X134)*Assumptions!$C$57</f>
        <v>43779.5783522715</v>
      </c>
      <c r="Y145" s="12">
        <f>(Y133+Y134)*Assumptions!$C$57</f>
        <v>44444.7577451709</v>
      </c>
      <c r="Z145" s="12">
        <f>(Z133+Z134)*Assumptions!$C$57</f>
        <v>45063.187152332</v>
      </c>
      <c r="AA145" s="12">
        <f>(AA133+AA134)*Assumptions!$C$57</f>
        <v>45638.4922795589</v>
      </c>
      <c r="AB145" s="12">
        <f>(AB133+AB134)*Assumptions!$C$57</f>
        <v>46173.9828055082</v>
      </c>
      <c r="AC145" s="12">
        <f>(AC133+AC134)*Assumptions!$C$57</f>
        <v>46672.6831614938</v>
      </c>
      <c r="AD145" s="12">
        <f>(AD133+AD134)*Assumptions!$C$57</f>
        <v>47137.3600463223</v>
      </c>
      <c r="AE145" s="12">
        <f>(AE133+AE134)*Assumptions!$C$57</f>
        <v>55399.4339679532</v>
      </c>
      <c r="AF145" s="12">
        <f>(AF133+AF134)*Assumptions!$C$57</f>
        <v>56243.9521432199</v>
      </c>
      <c r="AG145" s="12">
        <f>(AG133+AG134)*Assumptions!$C$57</f>
        <v>57027.1356277499</v>
      </c>
      <c r="AH145" s="12">
        <f>(AH133+AH134)*Assumptions!$C$57</f>
        <v>57753.9441350139</v>
      </c>
      <c r="AI145" s="12">
        <f>(AI133+AI134)*Assumptions!$C$57</f>
        <v>62763.8862398311</v>
      </c>
      <c r="AJ145" s="12">
        <f>(AJ133+AJ134)*Assumptions!$C$57</f>
        <v>63391.0648733898</v>
      </c>
      <c r="AK145" s="12">
        <f>(AK133+AK134)*Assumptions!$C$57</f>
        <v>63974.2178773616</v>
      </c>
      <c r="AL145" s="12">
        <f>(AL133+AL134)*Assumptions!$C$57</f>
        <v>64516.7541789107</v>
      </c>
      <c r="AM145" s="12">
        <f>(AM133+AM134)*Assumptions!$C$57</f>
        <v>65021.7860828445</v>
      </c>
      <c r="AN145" s="12">
        <f>(AN133+AN134)*Assumptions!$C$57</f>
        <v>65492.1581193626</v>
      </c>
      <c r="AO145" s="12">
        <f>(AO133+AO134)*Assumptions!$C$57</f>
        <v>65930.4728348916</v>
      </c>
      <c r="AP145" s="12">
        <f>(AP133+AP134)*Assumptions!$C$57</f>
        <v>66339.1138685465</v>
      </c>
    </row>
    <row r="146">
      <c r="A146" s="35" t="inlineStr">
        <is>
          <t>Fixed costs (AED)</t>
        </is>
      </c>
      <c r="B146" s="14" t="inlineStr">
        <is>
          <t>AED</t>
        </is>
      </c>
      <c r="C146" s="56">
        <f>SUM(G146:R146)</f>
        <v>3574.39301635681</v>
      </c>
      <c r="D146" s="56">
        <f>SUM(S146:AD146)</f>
        <v>10311.277889258</v>
      </c>
      <c r="E146" s="56">
        <f>SUM(AE146:AP146)</f>
        <v>16312.9951742532</v>
      </c>
      <c r="G146" s="12">
        <f>G136*Assumptions!$C$59</f>
        <v>45</v>
      </c>
      <c r="H146" s="12">
        <f>H136*Assumptions!$C$59</f>
        <v>87.975</v>
      </c>
      <c r="I146" s="12">
        <f>I136*Assumptions!$C$59</f>
        <v>129.0951</v>
      </c>
      <c r="J146" s="12">
        <f>J136*Assumptions!$C$59</f>
        <v>168.514362</v>
      </c>
      <c r="K146" s="12">
        <f>K136*Assumptions!$C$59</f>
        <v>221.37247212</v>
      </c>
      <c r="L146" s="12">
        <f>L136*Assumptions!$C$59</f>
        <v>272.796219012</v>
      </c>
      <c r="M146" s="12">
        <f>M136*Assumptions!$C$59</f>
        <v>322.900809664176</v>
      </c>
      <c r="N146" s="12">
        <f>N136*Assumptions!$C$59</f>
        <v>371.791041222074</v>
      </c>
      <c r="O146" s="12">
        <f>O136*Assumptions!$C$59</f>
        <v>419.562345269968</v>
      </c>
      <c r="P146" s="12">
        <f>P136*Assumptions!$C$59</f>
        <v>466.301719092442</v>
      </c>
      <c r="Q146" s="12">
        <f>Q136*Assumptions!$C$59</f>
        <v>512.088556740928</v>
      </c>
      <c r="R146" s="12">
        <f>R136*Assumptions!$C$59</f>
        <v>556.99539123522</v>
      </c>
      <c r="S146" s="12">
        <f>S136*Assumptions!$C$59</f>
        <v>608.888557912005</v>
      </c>
      <c r="T146" s="12">
        <f>T136*Assumptions!$C$59</f>
        <v>659.353787770075</v>
      </c>
      <c r="U146" s="12">
        <f>U136*Assumptions!$C$59</f>
        <v>708.503438636726</v>
      </c>
      <c r="V146" s="12">
        <f>V136*Assumptions!$C$59</f>
        <v>756.439925075435</v>
      </c>
      <c r="W146" s="12">
        <f>W136*Assumptions!$C$59</f>
        <v>801.006699196993</v>
      </c>
      <c r="X146" s="12">
        <f>X136*Assumptions!$C$59</f>
        <v>844.539126516126</v>
      </c>
      <c r="Y146" s="12">
        <f>Y136*Assumptions!$C$59</f>
        <v>887.115268683598</v>
      </c>
      <c r="Z146" s="12">
        <f>Z136*Assumptions!$C$59</f>
        <v>928.806583550008</v>
      </c>
      <c r="AA146" s="12">
        <f>AA136*Assumptions!$C$59</f>
        <v>969.678551805943</v>
      </c>
      <c r="AB146" s="12">
        <f>AB136*Assumptions!$C$59</f>
        <v>1009.79123837425</v>
      </c>
      <c r="AC146" s="12">
        <f>AC136*Assumptions!$C$59</f>
        <v>1049.19979578726</v>
      </c>
      <c r="AD146" s="12">
        <f>AD136*Assumptions!$C$59</f>
        <v>1087.95491594963</v>
      </c>
      <c r="AE146" s="12">
        <f>AE136*Assumptions!$C$59</f>
        <v>1134.38323595311</v>
      </c>
      <c r="AF146" s="12">
        <f>AF136*Assumptions!$C$59</f>
        <v>1179.57270296112</v>
      </c>
      <c r="AG146" s="12">
        <f>AG136*Assumptions!$C$59</f>
        <v>1223.61960260883</v>
      </c>
      <c r="AH146" s="12">
        <f>AH136*Assumptions!$C$59</f>
        <v>1266.61180885863</v>
      </c>
      <c r="AI146" s="12">
        <f>AI136*Assumptions!$C$59</f>
        <v>1306.71710484468</v>
      </c>
      <c r="AJ146" s="12">
        <f>AJ136*Assumptions!$C$59</f>
        <v>1345.92141652947</v>
      </c>
      <c r="AK146" s="12">
        <f>AK136*Assumptions!$C$59</f>
        <v>1384.29196895611</v>
      </c>
      <c r="AL146" s="12">
        <f>AL136*Assumptions!$C$59</f>
        <v>1421.89037374694</v>
      </c>
      <c r="AM146" s="12">
        <f>AM136*Assumptions!$C$59</f>
        <v>1458.77315549894</v>
      </c>
      <c r="AN146" s="12">
        <f>AN136*Assumptions!$C$59</f>
        <v>1494.9922238446</v>
      </c>
      <c r="AO146" s="12">
        <f>AO136*Assumptions!$C$59</f>
        <v>1530.59529716845</v>
      </c>
      <c r="AP146" s="12">
        <f>AP136*Assumptions!$C$59</f>
        <v>1565.62628328232</v>
      </c>
    </row>
    <row r="147">
      <c r="A147" s="11" t="inlineStr">
        <is>
          <t>Paid to law firms</t>
        </is>
      </c>
      <c r="B147" s="14" t="inlineStr">
        <is>
          <t>AED</t>
        </is>
      </c>
      <c r="C147" s="56">
        <f>SUM(G147:R147)</f>
        <v>0</v>
      </c>
      <c r="D147" s="56">
        <f>SUM(S147:AD147)</f>
        <v>0</v>
      </c>
      <c r="E147" s="56">
        <f>SUM(AE147:AP147)</f>
        <v>0</v>
      </c>
      <c r="G147" s="12">
        <f>G136*Assumptions!$C$60</f>
        <v>0</v>
      </c>
      <c r="H147" s="12">
        <f>H136*Assumptions!$C$60</f>
        <v>0</v>
      </c>
      <c r="I147" s="12">
        <f>I136*Assumptions!$C$60</f>
        <v>0</v>
      </c>
      <c r="J147" s="12">
        <f>J136*Assumptions!$C$60</f>
        <v>0</v>
      </c>
      <c r="K147" s="12">
        <f>K136*Assumptions!$C$60</f>
        <v>0</v>
      </c>
      <c r="L147" s="12">
        <f>L136*Assumptions!$C$60</f>
        <v>0</v>
      </c>
      <c r="M147" s="12">
        <f>M136*Assumptions!$C$60</f>
        <v>0</v>
      </c>
      <c r="N147" s="12">
        <f>N136*Assumptions!$C$60</f>
        <v>0</v>
      </c>
      <c r="O147" s="12">
        <f>O136*Assumptions!$C$60</f>
        <v>0</v>
      </c>
      <c r="P147" s="12">
        <f>P136*Assumptions!$C$60</f>
        <v>0</v>
      </c>
      <c r="Q147" s="12">
        <f>Q136*Assumptions!$C$60</f>
        <v>0</v>
      </c>
      <c r="R147" s="12">
        <f>R136*Assumptions!$C$60</f>
        <v>0</v>
      </c>
      <c r="S147" s="12">
        <f>S136*Assumptions!$C$60</f>
        <v>0</v>
      </c>
      <c r="T147" s="12">
        <f>T136*Assumptions!$C$60</f>
        <v>0</v>
      </c>
      <c r="U147" s="12">
        <f>U136*Assumptions!$C$60</f>
        <v>0</v>
      </c>
      <c r="V147" s="12">
        <f>V136*Assumptions!$C$60</f>
        <v>0</v>
      </c>
      <c r="W147" s="12">
        <f>W136*Assumptions!$C$60</f>
        <v>0</v>
      </c>
      <c r="X147" s="12">
        <f>X136*Assumptions!$C$60</f>
        <v>0</v>
      </c>
      <c r="Y147" s="12">
        <f>Y136*Assumptions!$C$60</f>
        <v>0</v>
      </c>
      <c r="Z147" s="12">
        <f>Z136*Assumptions!$C$60</f>
        <v>0</v>
      </c>
      <c r="AA147" s="12">
        <f>AA136*Assumptions!$C$60</f>
        <v>0</v>
      </c>
      <c r="AB147" s="12">
        <f>AB136*Assumptions!$C$60</f>
        <v>0</v>
      </c>
      <c r="AC147" s="12">
        <f>AC136*Assumptions!$C$60</f>
        <v>0</v>
      </c>
      <c r="AD147" s="12">
        <f>AD136*Assumptions!$C$60</f>
        <v>0</v>
      </c>
      <c r="AE147" s="12">
        <f>AE136*Assumptions!$C$60</f>
        <v>0</v>
      </c>
      <c r="AF147" s="12">
        <f>AF136*Assumptions!$C$60</f>
        <v>0</v>
      </c>
      <c r="AG147" s="12">
        <f>AG136*Assumptions!$C$60</f>
        <v>0</v>
      </c>
      <c r="AH147" s="12">
        <f>AH136*Assumptions!$C$60</f>
        <v>0</v>
      </c>
      <c r="AI147" s="12">
        <f>AI136*Assumptions!$C$60</f>
        <v>0</v>
      </c>
      <c r="AJ147" s="12">
        <f>AJ136*Assumptions!$C$60</f>
        <v>0</v>
      </c>
      <c r="AK147" s="12">
        <f>AK136*Assumptions!$C$60</f>
        <v>0</v>
      </c>
      <c r="AL147" s="12">
        <f>AL136*Assumptions!$C$60</f>
        <v>0</v>
      </c>
      <c r="AM147" s="12">
        <f>AM136*Assumptions!$C$60</f>
        <v>0</v>
      </c>
      <c r="AN147" s="12">
        <f>AN136*Assumptions!$C$60</f>
        <v>0</v>
      </c>
      <c r="AO147" s="12">
        <f>AO136*Assumptions!$C$60</f>
        <v>0</v>
      </c>
      <c r="AP147" s="12">
        <f>AP136*Assumptions!$C$60</f>
        <v>0</v>
      </c>
    </row>
    <row r="148">
      <c r="A148" s="38" t="inlineStr">
        <is>
          <t>Direct costs</t>
        </is>
      </c>
      <c r="B148" s="58" t="inlineStr">
        <is>
          <t>AED</t>
        </is>
      </c>
      <c r="C148" s="59">
        <f>SUM(G148:R148)</f>
        <v>599998.467954376</v>
      </c>
      <c r="D148" s="59">
        <f>SUM(S148:AD148)</f>
        <v>1305738.71405551</v>
      </c>
      <c r="E148" s="59">
        <f>SUM(AE148:AP148)</f>
        <v>1918193.32441683</v>
      </c>
      <c r="F148" s="40" t="n"/>
      <c r="G148" s="51">
        <f>SUM(G142:G147)</f>
        <v>24711.7729157143</v>
      </c>
      <c r="H148" s="51">
        <f>SUM(H142:H147)</f>
        <v>28450.8370815429</v>
      </c>
      <c r="I148" s="51">
        <f>SUM(I142:I147)</f>
        <v>31979.7919081577</v>
      </c>
      <c r="J148" s="51">
        <f>SUM(J142:J147)</f>
        <v>35316.5774146234</v>
      </c>
      <c r="K148" s="51">
        <f>SUM(K142:K147)</f>
        <v>49292.417203815</v>
      </c>
      <c r="L148" s="51">
        <f>SUM(L142:L147)</f>
        <v>53106.9982491955</v>
      </c>
      <c r="M148" s="51">
        <f>SUM(M142:M147)</f>
        <v>56773.6306781685</v>
      </c>
      <c r="N148" s="51">
        <f>SUM(N142:N147)</f>
        <v>60304.3898581608</v>
      </c>
      <c r="O148" s="51">
        <f>SUM(O142:O147)</f>
        <v>60372.4742215299</v>
      </c>
      <c r="P148" s="51">
        <f>SUM(P142:P147)</f>
        <v>63530.7900981074</v>
      </c>
      <c r="Q148" s="51">
        <f>SUM(Q142:Q147)</f>
        <v>66592.7946589059</v>
      </c>
      <c r="R148" s="51">
        <f>SUM(R142:R147)</f>
        <v>69565.9936664543</v>
      </c>
      <c r="S148" s="51">
        <f>SUM(S142:S147)</f>
        <v>87581.6450114448</v>
      </c>
      <c r="T148" s="51">
        <f>SUM(T142:T147)</f>
        <v>91290.624843909</v>
      </c>
      <c r="U148" s="51">
        <f>SUM(U142:U147)</f>
        <v>94857.1430915673</v>
      </c>
      <c r="V148" s="51">
        <f>SUM(V142:V147)</f>
        <v>98292.5783448909</v>
      </c>
      <c r="W148" s="51">
        <f>SUM(W142:W147)</f>
        <v>106585.036771477</v>
      </c>
      <c r="X148" s="51">
        <f>SUM(X142:X147)</f>
        <v>109666.204226314</v>
      </c>
      <c r="Y148" s="51">
        <f>SUM(Y142:Y147)</f>
        <v>112644.687343646</v>
      </c>
      <c r="Z148" s="51">
        <f>SUM(Z142:Z147)</f>
        <v>115528.344858549</v>
      </c>
      <c r="AA148" s="51">
        <f>SUM(AA142:AA147)</f>
        <v>118324.360261015</v>
      </c>
      <c r="AB148" s="51">
        <f>SUM(AB142:AB147)</f>
        <v>121039.306757176</v>
      </c>
      <c r="AC148" s="51">
        <f>SUM(AC142:AC147)</f>
        <v>123679.205399268</v>
      </c>
      <c r="AD148" s="51">
        <f>SUM(AD142:AD147)</f>
        <v>126249.577146252</v>
      </c>
      <c r="AE148" s="51">
        <f>SUM(AE142:AE147)</f>
        <v>141034.256454739</v>
      </c>
      <c r="AF148" s="51">
        <f>SUM(AF142:AF147)</f>
        <v>144334.069004107</v>
      </c>
      <c r="AG148" s="51">
        <f>SUM(AG142:AG147)</f>
        <v>147510.467369496</v>
      </c>
      <c r="AH148" s="51">
        <f>SUM(AH142:AH147)</f>
        <v>150573.185749666</v>
      </c>
      <c r="AI148" s="51">
        <f>SUM(AI142:AI147)</f>
        <v>157762.182269726</v>
      </c>
      <c r="AJ148" s="51">
        <f>SUM(AJ142:AJ147)</f>
        <v>160519.461838157</v>
      </c>
      <c r="AK148" s="51">
        <f>SUM(AK142:AK147)</f>
        <v>163187.41485731</v>
      </c>
      <c r="AL148" s="51">
        <f>SUM(AL142:AL147)</f>
        <v>165772.797819161</v>
      </c>
      <c r="AM148" s="51">
        <f>SUM(AM142:AM147)</f>
        <v>168281.794198287</v>
      </c>
      <c r="AN148" s="51">
        <f>SUM(AN142:AN147)</f>
        <v>170720.068948252</v>
      </c>
      <c r="AO148" s="51">
        <f>SUM(AO142:AO147)</f>
        <v>173092.817314377</v>
      </c>
      <c r="AP148" s="51">
        <f>SUM(AP142:AP147)</f>
        <v>175404.808593553</v>
      </c>
    </row>
    <row r="149">
      <c r="A149" s="4" t="inlineStr">
        <is>
          <t>Contribution</t>
        </is>
      </c>
      <c r="B149" s="14" t="inlineStr">
        <is>
          <t>AED</t>
        </is>
      </c>
      <c r="C149" s="56">
        <f>SUM(G149:R149)</f>
        <v>7530624.14883123</v>
      </c>
      <c r="D149" s="56">
        <f>SUM(S149:AD149)</f>
        <v>17090706.816194</v>
      </c>
      <c r="E149" s="56">
        <f>SUM(AE149:AP149)</f>
        <v>25563886.6166903</v>
      </c>
      <c r="G149" s="57">
        <f>G139-G148</f>
        <v>319763.990941429</v>
      </c>
      <c r="H149" s="57">
        <f>H139-H148</f>
        <v>364976.648969886</v>
      </c>
      <c r="I149" s="57">
        <f>I139-I148</f>
        <v>406662.456697099</v>
      </c>
      <c r="J149" s="57">
        <f>J139-J148</f>
        <v>445130.154439489</v>
      </c>
      <c r="K149" s="57">
        <f>K139-K148</f>
        <v>670593.302578686</v>
      </c>
      <c r="L149" s="57">
        <f>L139-L148</f>
        <v>730648.11292072</v>
      </c>
      <c r="M149" s="57">
        <f>M139-M148</f>
        <v>765973.269207513</v>
      </c>
      <c r="N149" s="57">
        <f>N139-N148</f>
        <v>798922.37582831</v>
      </c>
      <c r="O149" s="57">
        <f>O139-O148</f>
        <v>721770.326297686</v>
      </c>
      <c r="P149" s="57">
        <f>P139-P148</f>
        <v>746249.913124137</v>
      </c>
      <c r="Q149" s="57">
        <f>Q139-Q148</f>
        <v>769197.702496084</v>
      </c>
      <c r="R149" s="57">
        <f>R139-R148</f>
        <v>790735.895330186</v>
      </c>
      <c r="S149" s="57">
        <f>S139-S148</f>
        <v>1153708.306394</v>
      </c>
      <c r="T149" s="57">
        <f>T139-T148</f>
        <v>1189803.63360166</v>
      </c>
      <c r="U149" s="57">
        <f>U139-U148</f>
        <v>1223478.02578078</v>
      </c>
      <c r="V149" s="57">
        <f>V139-V148</f>
        <v>1254929.26872061</v>
      </c>
      <c r="W149" s="57">
        <f>W139-W148</f>
        <v>1449021.72750053</v>
      </c>
      <c r="X149" s="57">
        <f>X139-X148</f>
        <v>1476333.94316015</v>
      </c>
      <c r="Y149" s="57">
        <f>Y139-Y148</f>
        <v>1501914.52779792</v>
      </c>
      <c r="Z149" s="57">
        <f>Z139-Z148</f>
        <v>1525898.88108502</v>
      </c>
      <c r="AA149" s="57">
        <f>AA139-AA148</f>
        <v>1548410.49849517</v>
      </c>
      <c r="AB149" s="57">
        <f>AB139-AB148</f>
        <v>1569562.13918257</v>
      </c>
      <c r="AC149" s="57">
        <f>AC139-AC148</f>
        <v>1589456.86935195</v>
      </c>
      <c r="AD149" s="57">
        <f>AD139-AD148</f>
        <v>1608188.9951236</v>
      </c>
      <c r="AE149" s="57">
        <f>AE139-AE148</f>
        <v>1895771.02787</v>
      </c>
      <c r="AF149" s="57">
        <f>AF139-AF148</f>
        <v>1927400.24121406</v>
      </c>
      <c r="AG149" s="57">
        <f>AG139-AG148</f>
        <v>1956936.99394683</v>
      </c>
      <c r="AH149" s="57">
        <f>AH139-AH148</f>
        <v>1984550.05674626</v>
      </c>
      <c r="AI149" s="57">
        <f>AI139-AI148</f>
        <v>2150374.92478468</v>
      </c>
      <c r="AJ149" s="57">
        <f>AJ139-AJ148</f>
        <v>2174404.24642092</v>
      </c>
      <c r="AK149" s="57">
        <f>AK139-AK148</f>
        <v>2196930.30973149</v>
      </c>
      <c r="AL149" s="57">
        <f>AL139-AL148</f>
        <v>2218069.23087324</v>
      </c>
      <c r="AM149" s="57">
        <f>AM139-AM148</f>
        <v>2237927.0485547</v>
      </c>
      <c r="AN149" s="57">
        <f>AN139-AN148</f>
        <v>2256600.70194052</v>
      </c>
      <c r="AO149" s="57">
        <f>AO139-AO148</f>
        <v>2274178.90509061</v>
      </c>
      <c r="AP149" s="57">
        <f>AP139-AP148</f>
        <v>2290742.92951701</v>
      </c>
    </row>
    <row r="152">
      <c r="A152" s="11" t="inlineStr">
        <is>
          <t>Performance marketing</t>
        </is>
      </c>
      <c r="B152" s="14" t="inlineStr">
        <is>
          <t>AED</t>
        </is>
      </c>
      <c r="C152" s="56">
        <f>SUM(G152:R152)</f>
        <v>1800000</v>
      </c>
      <c r="D152" s="56">
        <f>SUM(S152:AD152)</f>
        <v>2400000</v>
      </c>
      <c r="E152" s="56">
        <f>SUM(AE152:AP152)</f>
        <v>3000000</v>
      </c>
      <c r="G152" s="12">
        <f>G100</f>
        <v>150000</v>
      </c>
      <c r="H152" s="12">
        <f>H100</f>
        <v>150000</v>
      </c>
      <c r="I152" s="12">
        <f>I100</f>
        <v>150000</v>
      </c>
      <c r="J152" s="12">
        <f>J100</f>
        <v>150000</v>
      </c>
      <c r="K152" s="12">
        <f>K100</f>
        <v>150000</v>
      </c>
      <c r="L152" s="12">
        <f>L100</f>
        <v>150000</v>
      </c>
      <c r="M152" s="12">
        <f>M100</f>
        <v>150000</v>
      </c>
      <c r="N152" s="12">
        <f>N100</f>
        <v>150000</v>
      </c>
      <c r="O152" s="12">
        <f>O100</f>
        <v>150000</v>
      </c>
      <c r="P152" s="12">
        <f>P100</f>
        <v>150000</v>
      </c>
      <c r="Q152" s="12">
        <f>Q100</f>
        <v>150000</v>
      </c>
      <c r="R152" s="12">
        <f>R100</f>
        <v>150000</v>
      </c>
      <c r="S152" s="12">
        <f>S100</f>
        <v>200000</v>
      </c>
      <c r="T152" s="12">
        <f>T100</f>
        <v>200000</v>
      </c>
      <c r="U152" s="12">
        <f>U100</f>
        <v>200000</v>
      </c>
      <c r="V152" s="12">
        <f>V100</f>
        <v>200000</v>
      </c>
      <c r="W152" s="12">
        <f>W100</f>
        <v>200000</v>
      </c>
      <c r="X152" s="12">
        <f>X100</f>
        <v>200000</v>
      </c>
      <c r="Y152" s="12">
        <f>Y100</f>
        <v>200000</v>
      </c>
      <c r="Z152" s="12">
        <f>Z100</f>
        <v>200000</v>
      </c>
      <c r="AA152" s="12">
        <f>AA100</f>
        <v>200000</v>
      </c>
      <c r="AB152" s="12">
        <f>AB100</f>
        <v>200000</v>
      </c>
      <c r="AC152" s="12">
        <f>AC100</f>
        <v>200000</v>
      </c>
      <c r="AD152" s="12">
        <f>AD100</f>
        <v>200000</v>
      </c>
      <c r="AE152" s="12">
        <f>AE100</f>
        <v>250000</v>
      </c>
      <c r="AF152" s="12">
        <f>AF100</f>
        <v>250000</v>
      </c>
      <c r="AG152" s="12">
        <f>AG100</f>
        <v>250000</v>
      </c>
      <c r="AH152" s="12">
        <f>AH100</f>
        <v>250000</v>
      </c>
      <c r="AI152" s="12">
        <f>AI100</f>
        <v>250000</v>
      </c>
      <c r="AJ152" s="12">
        <f>AJ100</f>
        <v>250000</v>
      </c>
      <c r="AK152" s="12">
        <f>AK100</f>
        <v>250000</v>
      </c>
      <c r="AL152" s="12">
        <f>AL100</f>
        <v>250000</v>
      </c>
      <c r="AM152" s="12">
        <f>AM100</f>
        <v>250000</v>
      </c>
      <c r="AN152" s="12">
        <f>AN100</f>
        <v>250000</v>
      </c>
      <c r="AO152" s="12">
        <f>AO100</f>
        <v>250000</v>
      </c>
      <c r="AP152" s="12">
        <f>AP100</f>
        <v>250000</v>
      </c>
    </row>
    <row r="153">
      <c r="A153" s="11" t="inlineStr">
        <is>
          <t>Helios AI agency</t>
        </is>
      </c>
      <c r="B153" s="14" t="inlineStr">
        <is>
          <t>AED</t>
        </is>
      </c>
      <c r="C153" s="56">
        <f>SUM(G153:R153)</f>
        <v>480000</v>
      </c>
      <c r="D153" s="56">
        <f>SUM(S153:AD153)</f>
        <v>480000</v>
      </c>
      <c r="E153" s="56">
        <f>SUM(AE153:AP153)</f>
        <v>480000</v>
      </c>
      <c r="G153" s="12">
        <f>Assumptions!$C$74</f>
        <v>40000</v>
      </c>
      <c r="H153" s="12">
        <f>Assumptions!$C$74</f>
        <v>40000</v>
      </c>
      <c r="I153" s="12">
        <f>Assumptions!$C$74</f>
        <v>40000</v>
      </c>
      <c r="J153" s="12">
        <f>Assumptions!$C$74</f>
        <v>40000</v>
      </c>
      <c r="K153" s="12">
        <f>Assumptions!$C$74</f>
        <v>40000</v>
      </c>
      <c r="L153" s="12">
        <f>Assumptions!$C$74</f>
        <v>40000</v>
      </c>
      <c r="M153" s="12">
        <f>Assumptions!$C$74</f>
        <v>40000</v>
      </c>
      <c r="N153" s="12">
        <f>Assumptions!$C$74</f>
        <v>40000</v>
      </c>
      <c r="O153" s="12">
        <f>Assumptions!$C$74</f>
        <v>40000</v>
      </c>
      <c r="P153" s="12">
        <f>Assumptions!$C$74</f>
        <v>40000</v>
      </c>
      <c r="Q153" s="12">
        <f>Assumptions!$C$74</f>
        <v>40000</v>
      </c>
      <c r="R153" s="12">
        <f>Assumptions!$C$74</f>
        <v>40000</v>
      </c>
      <c r="S153" s="12">
        <f>Assumptions!$C$74</f>
        <v>40000</v>
      </c>
      <c r="T153" s="12">
        <f>Assumptions!$C$74</f>
        <v>40000</v>
      </c>
      <c r="U153" s="12">
        <f>Assumptions!$C$74</f>
        <v>40000</v>
      </c>
      <c r="V153" s="12">
        <f>Assumptions!$C$74</f>
        <v>40000</v>
      </c>
      <c r="W153" s="12">
        <f>Assumptions!$C$74</f>
        <v>40000</v>
      </c>
      <c r="X153" s="12">
        <f>Assumptions!$C$74</f>
        <v>40000</v>
      </c>
      <c r="Y153" s="12">
        <f>Assumptions!$C$74</f>
        <v>40000</v>
      </c>
      <c r="Z153" s="12">
        <f>Assumptions!$C$74</f>
        <v>40000</v>
      </c>
      <c r="AA153" s="12">
        <f>Assumptions!$C$74</f>
        <v>40000</v>
      </c>
      <c r="AB153" s="12">
        <f>Assumptions!$C$74</f>
        <v>40000</v>
      </c>
      <c r="AC153" s="12">
        <f>Assumptions!$C$74</f>
        <v>40000</v>
      </c>
      <c r="AD153" s="12">
        <f>Assumptions!$C$74</f>
        <v>40000</v>
      </c>
      <c r="AE153" s="12">
        <f>Assumptions!$C$74</f>
        <v>40000</v>
      </c>
      <c r="AF153" s="12">
        <f>Assumptions!$C$74</f>
        <v>40000</v>
      </c>
      <c r="AG153" s="12">
        <f>Assumptions!$C$74</f>
        <v>40000</v>
      </c>
      <c r="AH153" s="12">
        <f>Assumptions!$C$74</f>
        <v>40000</v>
      </c>
      <c r="AI153" s="12">
        <f>Assumptions!$C$74</f>
        <v>40000</v>
      </c>
      <c r="AJ153" s="12">
        <f>Assumptions!$C$74</f>
        <v>40000</v>
      </c>
      <c r="AK153" s="12">
        <f>Assumptions!$C$74</f>
        <v>40000</v>
      </c>
      <c r="AL153" s="12">
        <f>Assumptions!$C$74</f>
        <v>40000</v>
      </c>
      <c r="AM153" s="12">
        <f>Assumptions!$C$74</f>
        <v>40000</v>
      </c>
      <c r="AN153" s="12">
        <f>Assumptions!$C$74</f>
        <v>40000</v>
      </c>
      <c r="AO153" s="12">
        <f>Assumptions!$C$74</f>
        <v>40000</v>
      </c>
      <c r="AP153" s="12">
        <f>Assumptions!$C$74</f>
        <v>40000</v>
      </c>
    </row>
    <row r="154">
      <c r="A154" s="11" t="inlineStr">
        <is>
          <t>Public relations</t>
        </is>
      </c>
      <c r="B154" s="14" t="inlineStr">
        <is>
          <t>AED</t>
        </is>
      </c>
      <c r="C154" s="56">
        <f>SUM(G154:R154)</f>
        <v>360000</v>
      </c>
      <c r="D154" s="56">
        <f>SUM(S154:AD154)</f>
        <v>240000</v>
      </c>
      <c r="E154" s="56">
        <f>SUM(AE154:AP154)</f>
        <v>240000</v>
      </c>
      <c r="G154" s="12">
        <f>IF(G96&lt;=Assumptions!$C$76,Assumptions!$C$75,Assumptions!$C$77)</f>
        <v>40000</v>
      </c>
      <c r="H154" s="12">
        <f>IF(H96&lt;=Assumptions!$C$76,Assumptions!$C$75,Assumptions!$C$77)</f>
        <v>40000</v>
      </c>
      <c r="I154" s="12">
        <f>IF(I96&lt;=Assumptions!$C$76,Assumptions!$C$75,Assumptions!$C$77)</f>
        <v>40000</v>
      </c>
      <c r="J154" s="12">
        <f>IF(J96&lt;=Assumptions!$C$76,Assumptions!$C$75,Assumptions!$C$77)</f>
        <v>40000</v>
      </c>
      <c r="K154" s="12">
        <f>IF(K96&lt;=Assumptions!$C$76,Assumptions!$C$75,Assumptions!$C$77)</f>
        <v>40000</v>
      </c>
      <c r="L154" s="12">
        <f>IF(L96&lt;=Assumptions!$C$76,Assumptions!$C$75,Assumptions!$C$77)</f>
        <v>40000</v>
      </c>
      <c r="M154" s="12">
        <f>IF(M96&lt;=Assumptions!$C$76,Assumptions!$C$75,Assumptions!$C$77)</f>
        <v>20000</v>
      </c>
      <c r="N154" s="12">
        <f>IF(N96&lt;=Assumptions!$C$76,Assumptions!$C$75,Assumptions!$C$77)</f>
        <v>20000</v>
      </c>
      <c r="O154" s="12">
        <f>IF(O96&lt;=Assumptions!$C$76,Assumptions!$C$75,Assumptions!$C$77)</f>
        <v>20000</v>
      </c>
      <c r="P154" s="12">
        <f>IF(P96&lt;=Assumptions!$C$76,Assumptions!$C$75,Assumptions!$C$77)</f>
        <v>20000</v>
      </c>
      <c r="Q154" s="12">
        <f>IF(Q96&lt;=Assumptions!$C$76,Assumptions!$C$75,Assumptions!$C$77)</f>
        <v>20000</v>
      </c>
      <c r="R154" s="12">
        <f>IF(R96&lt;=Assumptions!$C$76,Assumptions!$C$75,Assumptions!$C$77)</f>
        <v>20000</v>
      </c>
      <c r="S154" s="12">
        <f>IF(S96&lt;=Assumptions!$C$76,Assumptions!$C$75,Assumptions!$C$77)</f>
        <v>20000</v>
      </c>
      <c r="T154" s="12">
        <f>IF(T96&lt;=Assumptions!$C$76,Assumptions!$C$75,Assumptions!$C$77)</f>
        <v>20000</v>
      </c>
      <c r="U154" s="12">
        <f>IF(U96&lt;=Assumptions!$C$76,Assumptions!$C$75,Assumptions!$C$77)</f>
        <v>20000</v>
      </c>
      <c r="V154" s="12">
        <f>IF(V96&lt;=Assumptions!$C$76,Assumptions!$C$75,Assumptions!$C$77)</f>
        <v>20000</v>
      </c>
      <c r="W154" s="12">
        <f>IF(W96&lt;=Assumptions!$C$76,Assumptions!$C$75,Assumptions!$C$77)</f>
        <v>20000</v>
      </c>
      <c r="X154" s="12">
        <f>IF(X96&lt;=Assumptions!$C$76,Assumptions!$C$75,Assumptions!$C$77)</f>
        <v>20000</v>
      </c>
      <c r="Y154" s="12">
        <f>IF(Y96&lt;=Assumptions!$C$76,Assumptions!$C$75,Assumptions!$C$77)</f>
        <v>20000</v>
      </c>
      <c r="Z154" s="12">
        <f>IF(Z96&lt;=Assumptions!$C$76,Assumptions!$C$75,Assumptions!$C$77)</f>
        <v>20000</v>
      </c>
      <c r="AA154" s="12">
        <f>IF(AA96&lt;=Assumptions!$C$76,Assumptions!$C$75,Assumptions!$C$77)</f>
        <v>20000</v>
      </c>
      <c r="AB154" s="12">
        <f>IF(AB96&lt;=Assumptions!$C$76,Assumptions!$C$75,Assumptions!$C$77)</f>
        <v>20000</v>
      </c>
      <c r="AC154" s="12">
        <f>IF(AC96&lt;=Assumptions!$C$76,Assumptions!$C$75,Assumptions!$C$77)</f>
        <v>20000</v>
      </c>
      <c r="AD154" s="12">
        <f>IF(AD96&lt;=Assumptions!$C$76,Assumptions!$C$75,Assumptions!$C$77)</f>
        <v>20000</v>
      </c>
      <c r="AE154" s="12">
        <f>IF(AE96&lt;=Assumptions!$C$76,Assumptions!$C$75,Assumptions!$C$77)</f>
        <v>20000</v>
      </c>
      <c r="AF154" s="12">
        <f>IF(AF96&lt;=Assumptions!$C$76,Assumptions!$C$75,Assumptions!$C$77)</f>
        <v>20000</v>
      </c>
      <c r="AG154" s="12">
        <f>IF(AG96&lt;=Assumptions!$C$76,Assumptions!$C$75,Assumptions!$C$77)</f>
        <v>20000</v>
      </c>
      <c r="AH154" s="12">
        <f>IF(AH96&lt;=Assumptions!$C$76,Assumptions!$C$75,Assumptions!$C$77)</f>
        <v>20000</v>
      </c>
      <c r="AI154" s="12">
        <f>IF(AI96&lt;=Assumptions!$C$76,Assumptions!$C$75,Assumptions!$C$77)</f>
        <v>20000</v>
      </c>
      <c r="AJ154" s="12">
        <f>IF(AJ96&lt;=Assumptions!$C$76,Assumptions!$C$75,Assumptions!$C$77)</f>
        <v>20000</v>
      </c>
      <c r="AK154" s="12">
        <f>IF(AK96&lt;=Assumptions!$C$76,Assumptions!$C$75,Assumptions!$C$77)</f>
        <v>20000</v>
      </c>
      <c r="AL154" s="12">
        <f>IF(AL96&lt;=Assumptions!$C$76,Assumptions!$C$75,Assumptions!$C$77)</f>
        <v>20000</v>
      </c>
      <c r="AM154" s="12">
        <f>IF(AM96&lt;=Assumptions!$C$76,Assumptions!$C$75,Assumptions!$C$77)</f>
        <v>20000</v>
      </c>
      <c r="AN154" s="12">
        <f>IF(AN96&lt;=Assumptions!$C$76,Assumptions!$C$75,Assumptions!$C$77)</f>
        <v>20000</v>
      </c>
      <c r="AO154" s="12">
        <f>IF(AO96&lt;=Assumptions!$C$76,Assumptions!$C$75,Assumptions!$C$77)</f>
        <v>20000</v>
      </c>
      <c r="AP154" s="12">
        <f>IF(AP96&lt;=Assumptions!$C$76,Assumptions!$C$75,Assumptions!$C$77)</f>
        <v>20000</v>
      </c>
    </row>
    <row r="155">
      <c r="A155" s="11" t="inlineStr">
        <is>
          <t>Creators and partnerships</t>
        </is>
      </c>
      <c r="B155" s="14" t="inlineStr">
        <is>
          <t>AED</t>
        </is>
      </c>
      <c r="C155" s="56">
        <f>SUM(G155:R155)</f>
        <v>240000</v>
      </c>
      <c r="D155" s="56">
        <f>SUM(S155:AD155)</f>
        <v>240000</v>
      </c>
      <c r="E155" s="56">
        <f>SUM(AE155:AP155)</f>
        <v>240000</v>
      </c>
      <c r="G155" s="12">
        <f>Assumptions!$C$78</f>
        <v>20000</v>
      </c>
      <c r="H155" s="12">
        <f>Assumptions!$C$78</f>
        <v>20000</v>
      </c>
      <c r="I155" s="12">
        <f>Assumptions!$C$78</f>
        <v>20000</v>
      </c>
      <c r="J155" s="12">
        <f>Assumptions!$C$78</f>
        <v>20000</v>
      </c>
      <c r="K155" s="12">
        <f>Assumptions!$C$78</f>
        <v>20000</v>
      </c>
      <c r="L155" s="12">
        <f>Assumptions!$C$78</f>
        <v>20000</v>
      </c>
      <c r="M155" s="12">
        <f>Assumptions!$C$78</f>
        <v>20000</v>
      </c>
      <c r="N155" s="12">
        <f>Assumptions!$C$78</f>
        <v>20000</v>
      </c>
      <c r="O155" s="12">
        <f>Assumptions!$C$78</f>
        <v>20000</v>
      </c>
      <c r="P155" s="12">
        <f>Assumptions!$C$78</f>
        <v>20000</v>
      </c>
      <c r="Q155" s="12">
        <f>Assumptions!$C$78</f>
        <v>20000</v>
      </c>
      <c r="R155" s="12">
        <f>Assumptions!$C$78</f>
        <v>20000</v>
      </c>
      <c r="S155" s="12">
        <f>Assumptions!$C$78</f>
        <v>20000</v>
      </c>
      <c r="T155" s="12">
        <f>Assumptions!$C$78</f>
        <v>20000</v>
      </c>
      <c r="U155" s="12">
        <f>Assumptions!$C$78</f>
        <v>20000</v>
      </c>
      <c r="V155" s="12">
        <f>Assumptions!$C$78</f>
        <v>20000</v>
      </c>
      <c r="W155" s="12">
        <f>Assumptions!$C$78</f>
        <v>20000</v>
      </c>
      <c r="X155" s="12">
        <f>Assumptions!$C$78</f>
        <v>20000</v>
      </c>
      <c r="Y155" s="12">
        <f>Assumptions!$C$78</f>
        <v>20000</v>
      </c>
      <c r="Z155" s="12">
        <f>Assumptions!$C$78</f>
        <v>20000</v>
      </c>
      <c r="AA155" s="12">
        <f>Assumptions!$C$78</f>
        <v>20000</v>
      </c>
      <c r="AB155" s="12">
        <f>Assumptions!$C$78</f>
        <v>20000</v>
      </c>
      <c r="AC155" s="12">
        <f>Assumptions!$C$78</f>
        <v>20000</v>
      </c>
      <c r="AD155" s="12">
        <f>Assumptions!$C$78</f>
        <v>20000</v>
      </c>
      <c r="AE155" s="12">
        <f>Assumptions!$C$78</f>
        <v>20000</v>
      </c>
      <c r="AF155" s="12">
        <f>Assumptions!$C$78</f>
        <v>20000</v>
      </c>
      <c r="AG155" s="12">
        <f>Assumptions!$C$78</f>
        <v>20000</v>
      </c>
      <c r="AH155" s="12">
        <f>Assumptions!$C$78</f>
        <v>20000</v>
      </c>
      <c r="AI155" s="12">
        <f>Assumptions!$C$78</f>
        <v>20000</v>
      </c>
      <c r="AJ155" s="12">
        <f>Assumptions!$C$78</f>
        <v>20000</v>
      </c>
      <c r="AK155" s="12">
        <f>Assumptions!$C$78</f>
        <v>20000</v>
      </c>
      <c r="AL155" s="12">
        <f>Assumptions!$C$78</f>
        <v>20000</v>
      </c>
      <c r="AM155" s="12">
        <f>Assumptions!$C$78</f>
        <v>20000</v>
      </c>
      <c r="AN155" s="12">
        <f>Assumptions!$C$78</f>
        <v>20000</v>
      </c>
      <c r="AO155" s="12">
        <f>Assumptions!$C$78</f>
        <v>20000</v>
      </c>
      <c r="AP155" s="12">
        <f>Assumptions!$C$78</f>
        <v>20000</v>
      </c>
    </row>
    <row r="156">
      <c r="A156" s="38" t="inlineStr">
        <is>
          <t>Marketing</t>
        </is>
      </c>
      <c r="B156" s="58" t="inlineStr">
        <is>
          <t>AED</t>
        </is>
      </c>
      <c r="C156" s="59">
        <f>SUM(G156:R156)</f>
        <v>2880000</v>
      </c>
      <c r="D156" s="59">
        <f>SUM(S156:AD156)</f>
        <v>3360000</v>
      </c>
      <c r="E156" s="59">
        <f>SUM(AE156:AP156)</f>
        <v>3960000</v>
      </c>
      <c r="F156" s="40" t="n"/>
      <c r="G156" s="51">
        <f>SUM(G152:G155)</f>
        <v>250000</v>
      </c>
      <c r="H156" s="51">
        <f>SUM(H152:H155)</f>
        <v>250000</v>
      </c>
      <c r="I156" s="51">
        <f>SUM(I152:I155)</f>
        <v>250000</v>
      </c>
      <c r="J156" s="51">
        <f>SUM(J152:J155)</f>
        <v>250000</v>
      </c>
      <c r="K156" s="51">
        <f>SUM(K152:K155)</f>
        <v>250000</v>
      </c>
      <c r="L156" s="51">
        <f>SUM(L152:L155)</f>
        <v>250000</v>
      </c>
      <c r="M156" s="51">
        <f>SUM(M152:M155)</f>
        <v>230000</v>
      </c>
      <c r="N156" s="51">
        <f>SUM(N152:N155)</f>
        <v>230000</v>
      </c>
      <c r="O156" s="51">
        <f>SUM(O152:O155)</f>
        <v>230000</v>
      </c>
      <c r="P156" s="51">
        <f>SUM(P152:P155)</f>
        <v>230000</v>
      </c>
      <c r="Q156" s="51">
        <f>SUM(Q152:Q155)</f>
        <v>230000</v>
      </c>
      <c r="R156" s="51">
        <f>SUM(R152:R155)</f>
        <v>230000</v>
      </c>
      <c r="S156" s="51">
        <f>SUM(S152:S155)</f>
        <v>280000</v>
      </c>
      <c r="T156" s="51">
        <f>SUM(T152:T155)</f>
        <v>280000</v>
      </c>
      <c r="U156" s="51">
        <f>SUM(U152:U155)</f>
        <v>280000</v>
      </c>
      <c r="V156" s="51">
        <f>SUM(V152:V155)</f>
        <v>280000</v>
      </c>
      <c r="W156" s="51">
        <f>SUM(W152:W155)</f>
        <v>280000</v>
      </c>
      <c r="X156" s="51">
        <f>SUM(X152:X155)</f>
        <v>280000</v>
      </c>
      <c r="Y156" s="51">
        <f>SUM(Y152:Y155)</f>
        <v>280000</v>
      </c>
      <c r="Z156" s="51">
        <f>SUM(Z152:Z155)</f>
        <v>280000</v>
      </c>
      <c r="AA156" s="51">
        <f>SUM(AA152:AA155)</f>
        <v>280000</v>
      </c>
      <c r="AB156" s="51">
        <f>SUM(AB152:AB155)</f>
        <v>280000</v>
      </c>
      <c r="AC156" s="51">
        <f>SUM(AC152:AC155)</f>
        <v>280000</v>
      </c>
      <c r="AD156" s="51">
        <f>SUM(AD152:AD155)</f>
        <v>280000</v>
      </c>
      <c r="AE156" s="51">
        <f>SUM(AE152:AE155)</f>
        <v>330000</v>
      </c>
      <c r="AF156" s="51">
        <f>SUM(AF152:AF155)</f>
        <v>330000</v>
      </c>
      <c r="AG156" s="51">
        <f>SUM(AG152:AG155)</f>
        <v>330000</v>
      </c>
      <c r="AH156" s="51">
        <f>SUM(AH152:AH155)</f>
        <v>330000</v>
      </c>
      <c r="AI156" s="51">
        <f>SUM(AI152:AI155)</f>
        <v>330000</v>
      </c>
      <c r="AJ156" s="51">
        <f>SUM(AJ152:AJ155)</f>
        <v>330000</v>
      </c>
      <c r="AK156" s="51">
        <f>SUM(AK152:AK155)</f>
        <v>330000</v>
      </c>
      <c r="AL156" s="51">
        <f>SUM(AL152:AL155)</f>
        <v>330000</v>
      </c>
      <c r="AM156" s="51">
        <f>SUM(AM152:AM155)</f>
        <v>330000</v>
      </c>
      <c r="AN156" s="51">
        <f>SUM(AN152:AN155)</f>
        <v>330000</v>
      </c>
      <c r="AO156" s="51">
        <f>SUM(AO152:AO155)</f>
        <v>330000</v>
      </c>
      <c r="AP156" s="51">
        <f>SUM(AP152:AP155)</f>
        <v>330000</v>
      </c>
    </row>
    <row r="157">
      <c r="A157" s="11" t="inlineStr">
        <is>
          <t>Desk seats staffed (0 = stage 1, on-call desk)</t>
        </is>
      </c>
      <c r="B157" s="14" t="inlineStr">
        <is>
          <t>seats</t>
        </is>
      </c>
      <c r="C157" s="56">
        <f>R157</f>
        <v>1</v>
      </c>
      <c r="D157" s="56">
        <f>AD157</f>
        <v>1</v>
      </c>
      <c r="E157" s="56">
        <f>AP157</f>
        <v>2</v>
      </c>
      <c r="G157" s="12">
        <f>IF(G118&lt;Assumptions!$C$69,0,1+INT((G118-Assumptions!$C$69)/Assumptions!$C$71))</f>
        <v>0</v>
      </c>
      <c r="H157" s="12">
        <f>IF(H118&lt;Assumptions!$C$69,0,1+INT((H118-Assumptions!$C$69)/Assumptions!$C$71))</f>
        <v>0</v>
      </c>
      <c r="I157" s="12">
        <f>IF(I118&lt;Assumptions!$C$69,0,1+INT((I118-Assumptions!$C$69)/Assumptions!$C$71))</f>
        <v>0</v>
      </c>
      <c r="J157" s="12">
        <f>IF(J118&lt;Assumptions!$C$69,0,1+INT((J118-Assumptions!$C$69)/Assumptions!$C$71))</f>
        <v>0</v>
      </c>
      <c r="K157" s="12">
        <f>IF(K118&lt;Assumptions!$C$69,0,1+INT((K118-Assumptions!$C$69)/Assumptions!$C$71))</f>
        <v>0</v>
      </c>
      <c r="L157" s="12">
        <f>IF(L118&lt;Assumptions!$C$69,0,1+INT((L118-Assumptions!$C$69)/Assumptions!$C$71))</f>
        <v>0</v>
      </c>
      <c r="M157" s="12">
        <f>IF(M118&lt;Assumptions!$C$69,0,1+INT((M118-Assumptions!$C$69)/Assumptions!$C$71))</f>
        <v>0</v>
      </c>
      <c r="N157" s="12">
        <f>IF(N118&lt;Assumptions!$C$69,0,1+INT((N118-Assumptions!$C$69)/Assumptions!$C$71))</f>
        <v>0</v>
      </c>
      <c r="O157" s="12">
        <f>IF(O118&lt;Assumptions!$C$69,0,1+INT((O118-Assumptions!$C$69)/Assumptions!$C$71))</f>
        <v>1</v>
      </c>
      <c r="P157" s="12">
        <f>IF(P118&lt;Assumptions!$C$69,0,1+INT((P118-Assumptions!$C$69)/Assumptions!$C$71))</f>
        <v>1</v>
      </c>
      <c r="Q157" s="12">
        <f>IF(Q118&lt;Assumptions!$C$69,0,1+INT((Q118-Assumptions!$C$69)/Assumptions!$C$71))</f>
        <v>1</v>
      </c>
      <c r="R157" s="12">
        <f>IF(R118&lt;Assumptions!$C$69,0,1+INT((R118-Assumptions!$C$69)/Assumptions!$C$71))</f>
        <v>1</v>
      </c>
      <c r="S157" s="12">
        <f>IF(S118&lt;Assumptions!$C$69,0,1+INT((S118-Assumptions!$C$69)/Assumptions!$C$71))</f>
        <v>1</v>
      </c>
      <c r="T157" s="12">
        <f>IF(T118&lt;Assumptions!$C$69,0,1+INT((T118-Assumptions!$C$69)/Assumptions!$C$71))</f>
        <v>1</v>
      </c>
      <c r="U157" s="12">
        <f>IF(U118&lt;Assumptions!$C$69,0,1+INT((U118-Assumptions!$C$69)/Assumptions!$C$71))</f>
        <v>1</v>
      </c>
      <c r="V157" s="12">
        <f>IF(V118&lt;Assumptions!$C$69,0,1+INT((V118-Assumptions!$C$69)/Assumptions!$C$71))</f>
        <v>1</v>
      </c>
      <c r="W157" s="12">
        <f>IF(W118&lt;Assumptions!$C$69,0,1+INT((W118-Assumptions!$C$69)/Assumptions!$C$71))</f>
        <v>1</v>
      </c>
      <c r="X157" s="12">
        <f>IF(X118&lt;Assumptions!$C$69,0,1+INT((X118-Assumptions!$C$69)/Assumptions!$C$71))</f>
        <v>1</v>
      </c>
      <c r="Y157" s="12">
        <f>IF(Y118&lt;Assumptions!$C$69,0,1+INT((Y118-Assumptions!$C$69)/Assumptions!$C$71))</f>
        <v>1</v>
      </c>
      <c r="Z157" s="12">
        <f>IF(Z118&lt;Assumptions!$C$69,0,1+INT((Z118-Assumptions!$C$69)/Assumptions!$C$71))</f>
        <v>1</v>
      </c>
      <c r="AA157" s="12">
        <f>IF(AA118&lt;Assumptions!$C$69,0,1+INT((AA118-Assumptions!$C$69)/Assumptions!$C$71))</f>
        <v>1</v>
      </c>
      <c r="AB157" s="12">
        <f>IF(AB118&lt;Assumptions!$C$69,0,1+INT((AB118-Assumptions!$C$69)/Assumptions!$C$71))</f>
        <v>1</v>
      </c>
      <c r="AC157" s="12">
        <f>IF(AC118&lt;Assumptions!$C$69,0,1+INT((AC118-Assumptions!$C$69)/Assumptions!$C$71))</f>
        <v>1</v>
      </c>
      <c r="AD157" s="12">
        <f>IF(AD118&lt;Assumptions!$C$69,0,1+INT((AD118-Assumptions!$C$69)/Assumptions!$C$71))</f>
        <v>1</v>
      </c>
      <c r="AE157" s="12">
        <f>IF(AE118&lt;Assumptions!$C$69,0,1+INT((AE118-Assumptions!$C$69)/Assumptions!$C$71))</f>
        <v>1</v>
      </c>
      <c r="AF157" s="12">
        <f>IF(AF118&lt;Assumptions!$C$69,0,1+INT((AF118-Assumptions!$C$69)/Assumptions!$C$71))</f>
        <v>1</v>
      </c>
      <c r="AG157" s="12">
        <f>IF(AG118&lt;Assumptions!$C$69,0,1+INT((AG118-Assumptions!$C$69)/Assumptions!$C$71))</f>
        <v>1</v>
      </c>
      <c r="AH157" s="12">
        <f>IF(AH118&lt;Assumptions!$C$69,0,1+INT((AH118-Assumptions!$C$69)/Assumptions!$C$71))</f>
        <v>1</v>
      </c>
      <c r="AI157" s="12">
        <f>IF(AI118&lt;Assumptions!$C$69,0,1+INT((AI118-Assumptions!$C$69)/Assumptions!$C$71))</f>
        <v>1</v>
      </c>
      <c r="AJ157" s="12">
        <f>IF(AJ118&lt;Assumptions!$C$69,0,1+INT((AJ118-Assumptions!$C$69)/Assumptions!$C$71))</f>
        <v>1</v>
      </c>
      <c r="AK157" s="12">
        <f>IF(AK118&lt;Assumptions!$C$69,0,1+INT((AK118-Assumptions!$C$69)/Assumptions!$C$71))</f>
        <v>1</v>
      </c>
      <c r="AL157" s="12">
        <f>IF(AL118&lt;Assumptions!$C$69,0,1+INT((AL118-Assumptions!$C$69)/Assumptions!$C$71))</f>
        <v>1</v>
      </c>
      <c r="AM157" s="12">
        <f>IF(AM118&lt;Assumptions!$C$69,0,1+INT((AM118-Assumptions!$C$69)/Assumptions!$C$71))</f>
        <v>1</v>
      </c>
      <c r="AN157" s="12">
        <f>IF(AN118&lt;Assumptions!$C$69,0,1+INT((AN118-Assumptions!$C$69)/Assumptions!$C$71))</f>
        <v>1</v>
      </c>
      <c r="AO157" s="12">
        <f>IF(AO118&lt;Assumptions!$C$69,0,1+INT((AO118-Assumptions!$C$69)/Assumptions!$C$71))</f>
        <v>2</v>
      </c>
      <c r="AP157" s="12">
        <f>IF(AP118&lt;Assumptions!$C$69,0,1+INT((AP118-Assumptions!$C$69)/Assumptions!$C$71))</f>
        <v>2</v>
      </c>
    </row>
    <row r="158">
      <c r="A158" s="38" t="inlineStr">
        <is>
          <t>Operations: 24/7 desk</t>
        </is>
      </c>
      <c r="B158" s="58" t="inlineStr">
        <is>
          <t>AED</t>
        </is>
      </c>
      <c r="C158" s="59">
        <f>SUM(G158:R158)</f>
        <v>240000</v>
      </c>
      <c r="D158" s="59">
        <f>SUM(S158:AD158)</f>
        <v>360000</v>
      </c>
      <c r="E158" s="59">
        <f>SUM(AE158:AP158)</f>
        <v>420000</v>
      </c>
      <c r="F158" s="40" t="n"/>
      <c r="G158" s="51">
        <f>IF(G157=0,Assumptions!$C$68,G157*Assumptions!$C$70)</f>
        <v>15000</v>
      </c>
      <c r="H158" s="51">
        <f>IF(H157=0,Assumptions!$C$68,H157*Assumptions!$C$70)</f>
        <v>15000</v>
      </c>
      <c r="I158" s="51">
        <f>IF(I157=0,Assumptions!$C$68,I157*Assumptions!$C$70)</f>
        <v>15000</v>
      </c>
      <c r="J158" s="51">
        <f>IF(J157=0,Assumptions!$C$68,J157*Assumptions!$C$70)</f>
        <v>15000</v>
      </c>
      <c r="K158" s="51">
        <f>IF(K157=0,Assumptions!$C$68,K157*Assumptions!$C$70)</f>
        <v>15000</v>
      </c>
      <c r="L158" s="51">
        <f>IF(L157=0,Assumptions!$C$68,L157*Assumptions!$C$70)</f>
        <v>15000</v>
      </c>
      <c r="M158" s="51">
        <f>IF(M157=0,Assumptions!$C$68,M157*Assumptions!$C$70)</f>
        <v>15000</v>
      </c>
      <c r="N158" s="51">
        <f>IF(N157=0,Assumptions!$C$68,N157*Assumptions!$C$70)</f>
        <v>15000</v>
      </c>
      <c r="O158" s="51">
        <f>IF(O157=0,Assumptions!$C$68,O157*Assumptions!$C$70)</f>
        <v>30000</v>
      </c>
      <c r="P158" s="51">
        <f>IF(P157=0,Assumptions!$C$68,P157*Assumptions!$C$70)</f>
        <v>30000</v>
      </c>
      <c r="Q158" s="51">
        <f>IF(Q157=0,Assumptions!$C$68,Q157*Assumptions!$C$70)</f>
        <v>30000</v>
      </c>
      <c r="R158" s="51">
        <f>IF(R157=0,Assumptions!$C$68,R157*Assumptions!$C$70)</f>
        <v>30000</v>
      </c>
      <c r="S158" s="51">
        <f>IF(S157=0,Assumptions!$C$68,S157*Assumptions!$C$70)</f>
        <v>30000</v>
      </c>
      <c r="T158" s="51">
        <f>IF(T157=0,Assumptions!$C$68,T157*Assumptions!$C$70)</f>
        <v>30000</v>
      </c>
      <c r="U158" s="51">
        <f>IF(U157=0,Assumptions!$C$68,U157*Assumptions!$C$70)</f>
        <v>30000</v>
      </c>
      <c r="V158" s="51">
        <f>IF(V157=0,Assumptions!$C$68,V157*Assumptions!$C$70)</f>
        <v>30000</v>
      </c>
      <c r="W158" s="51">
        <f>IF(W157=0,Assumptions!$C$68,W157*Assumptions!$C$70)</f>
        <v>30000</v>
      </c>
      <c r="X158" s="51">
        <f>IF(X157=0,Assumptions!$C$68,X157*Assumptions!$C$70)</f>
        <v>30000</v>
      </c>
      <c r="Y158" s="51">
        <f>IF(Y157=0,Assumptions!$C$68,Y157*Assumptions!$C$70)</f>
        <v>30000</v>
      </c>
      <c r="Z158" s="51">
        <f>IF(Z157=0,Assumptions!$C$68,Z157*Assumptions!$C$70)</f>
        <v>30000</v>
      </c>
      <c r="AA158" s="51">
        <f>IF(AA157=0,Assumptions!$C$68,AA157*Assumptions!$C$70)</f>
        <v>30000</v>
      </c>
      <c r="AB158" s="51">
        <f>IF(AB157=0,Assumptions!$C$68,AB157*Assumptions!$C$70)</f>
        <v>30000</v>
      </c>
      <c r="AC158" s="51">
        <f>IF(AC157=0,Assumptions!$C$68,AC157*Assumptions!$C$70)</f>
        <v>30000</v>
      </c>
      <c r="AD158" s="51">
        <f>IF(AD157=0,Assumptions!$C$68,AD157*Assumptions!$C$70)</f>
        <v>30000</v>
      </c>
      <c r="AE158" s="51">
        <f>IF(AE157=0,Assumptions!$C$68,AE157*Assumptions!$C$70)</f>
        <v>30000</v>
      </c>
      <c r="AF158" s="51">
        <f>IF(AF157=0,Assumptions!$C$68,AF157*Assumptions!$C$70)</f>
        <v>30000</v>
      </c>
      <c r="AG158" s="51">
        <f>IF(AG157=0,Assumptions!$C$68,AG157*Assumptions!$C$70)</f>
        <v>30000</v>
      </c>
      <c r="AH158" s="51">
        <f>IF(AH157=0,Assumptions!$C$68,AH157*Assumptions!$C$70)</f>
        <v>30000</v>
      </c>
      <c r="AI158" s="51">
        <f>IF(AI157=0,Assumptions!$C$68,AI157*Assumptions!$C$70)</f>
        <v>30000</v>
      </c>
      <c r="AJ158" s="51">
        <f>IF(AJ157=0,Assumptions!$C$68,AJ157*Assumptions!$C$70)</f>
        <v>30000</v>
      </c>
      <c r="AK158" s="51">
        <f>IF(AK157=0,Assumptions!$C$68,AK157*Assumptions!$C$70)</f>
        <v>30000</v>
      </c>
      <c r="AL158" s="51">
        <f>IF(AL157=0,Assumptions!$C$68,AL157*Assumptions!$C$70)</f>
        <v>30000</v>
      </c>
      <c r="AM158" s="51">
        <f>IF(AM157=0,Assumptions!$C$68,AM157*Assumptions!$C$70)</f>
        <v>30000</v>
      </c>
      <c r="AN158" s="51">
        <f>IF(AN157=0,Assumptions!$C$68,AN157*Assumptions!$C$70)</f>
        <v>30000</v>
      </c>
      <c r="AO158" s="51">
        <f>IF(AO157=0,Assumptions!$C$68,AO157*Assumptions!$C$70)</f>
        <v>60000</v>
      </c>
      <c r="AP158" s="51">
        <f>IF(AP157=0,Assumptions!$C$68,AP157*Assumptions!$C$70)</f>
        <v>60000</v>
      </c>
    </row>
    <row r="159">
      <c r="A159" s="11" t="inlineStr">
        <is>
          <t>Delivery team</t>
        </is>
      </c>
      <c r="B159" s="14" t="inlineStr">
        <is>
          <t>AED</t>
        </is>
      </c>
      <c r="C159" s="56">
        <f>SUM(G159:R159)</f>
        <v>1200000</v>
      </c>
      <c r="D159" s="56">
        <f>SUM(S159:AD159)</f>
        <v>1200000</v>
      </c>
      <c r="E159" s="56">
        <f>SUM(AE159:AP159)</f>
        <v>1200000</v>
      </c>
      <c r="G159" s="12">
        <f>Assumptions!$C$63</f>
        <v>100000</v>
      </c>
      <c r="H159" s="12">
        <f>Assumptions!$C$63</f>
        <v>100000</v>
      </c>
      <c r="I159" s="12">
        <f>Assumptions!$C$63</f>
        <v>100000</v>
      </c>
      <c r="J159" s="12">
        <f>Assumptions!$C$63</f>
        <v>100000</v>
      </c>
      <c r="K159" s="12">
        <f>Assumptions!$C$63</f>
        <v>100000</v>
      </c>
      <c r="L159" s="12">
        <f>Assumptions!$C$63</f>
        <v>100000</v>
      </c>
      <c r="M159" s="12">
        <f>Assumptions!$C$63</f>
        <v>100000</v>
      </c>
      <c r="N159" s="12">
        <f>Assumptions!$C$63</f>
        <v>100000</v>
      </c>
      <c r="O159" s="12">
        <f>Assumptions!$C$63</f>
        <v>100000</v>
      </c>
      <c r="P159" s="12">
        <f>Assumptions!$C$63</f>
        <v>100000</v>
      </c>
      <c r="Q159" s="12">
        <f>Assumptions!$C$63</f>
        <v>100000</v>
      </c>
      <c r="R159" s="12">
        <f>Assumptions!$C$63</f>
        <v>100000</v>
      </c>
      <c r="S159" s="12">
        <f>Assumptions!$C$63</f>
        <v>100000</v>
      </c>
      <c r="T159" s="12">
        <f>Assumptions!$C$63</f>
        <v>100000</v>
      </c>
      <c r="U159" s="12">
        <f>Assumptions!$C$63</f>
        <v>100000</v>
      </c>
      <c r="V159" s="12">
        <f>Assumptions!$C$63</f>
        <v>100000</v>
      </c>
      <c r="W159" s="12">
        <f>Assumptions!$C$63</f>
        <v>100000</v>
      </c>
      <c r="X159" s="12">
        <f>Assumptions!$C$63</f>
        <v>100000</v>
      </c>
      <c r="Y159" s="12">
        <f>Assumptions!$C$63</f>
        <v>100000</v>
      </c>
      <c r="Z159" s="12">
        <f>Assumptions!$C$63</f>
        <v>100000</v>
      </c>
      <c r="AA159" s="12">
        <f>Assumptions!$C$63</f>
        <v>100000</v>
      </c>
      <c r="AB159" s="12">
        <f>Assumptions!$C$63</f>
        <v>100000</v>
      </c>
      <c r="AC159" s="12">
        <f>Assumptions!$C$63</f>
        <v>100000</v>
      </c>
      <c r="AD159" s="12">
        <f>Assumptions!$C$63</f>
        <v>100000</v>
      </c>
      <c r="AE159" s="12">
        <f>Assumptions!$C$63</f>
        <v>100000</v>
      </c>
      <c r="AF159" s="12">
        <f>Assumptions!$C$63</f>
        <v>100000</v>
      </c>
      <c r="AG159" s="12">
        <f>Assumptions!$C$63</f>
        <v>100000</v>
      </c>
      <c r="AH159" s="12">
        <f>Assumptions!$C$63</f>
        <v>100000</v>
      </c>
      <c r="AI159" s="12">
        <f>Assumptions!$C$63</f>
        <v>100000</v>
      </c>
      <c r="AJ159" s="12">
        <f>Assumptions!$C$63</f>
        <v>100000</v>
      </c>
      <c r="AK159" s="12">
        <f>Assumptions!$C$63</f>
        <v>100000</v>
      </c>
      <c r="AL159" s="12">
        <f>Assumptions!$C$63</f>
        <v>100000</v>
      </c>
      <c r="AM159" s="12">
        <f>Assumptions!$C$63</f>
        <v>100000</v>
      </c>
      <c r="AN159" s="12">
        <f>Assumptions!$C$63</f>
        <v>100000</v>
      </c>
      <c r="AO159" s="12">
        <f>Assumptions!$C$63</f>
        <v>100000</v>
      </c>
      <c r="AP159" s="12">
        <f>Assumptions!$C$63</f>
        <v>100000</v>
      </c>
    </row>
    <row r="160">
      <c r="A160" s="11" t="inlineStr">
        <is>
          <t>Servers, cloud, monitoring and licences</t>
        </is>
      </c>
      <c r="B160" s="14" t="inlineStr">
        <is>
          <t>AED</t>
        </is>
      </c>
      <c r="C160" s="56">
        <f>SUM(G160:R160)</f>
        <v>300000</v>
      </c>
      <c r="D160" s="56">
        <f>SUM(S160:AD160)</f>
        <v>300000</v>
      </c>
      <c r="E160" s="56">
        <f>SUM(AE160:AP160)</f>
        <v>300000</v>
      </c>
      <c r="G160" s="12">
        <f>Assumptions!$C$64</f>
        <v>25000</v>
      </c>
      <c r="H160" s="12">
        <f>Assumptions!$C$64</f>
        <v>25000</v>
      </c>
      <c r="I160" s="12">
        <f>Assumptions!$C$64</f>
        <v>25000</v>
      </c>
      <c r="J160" s="12">
        <f>Assumptions!$C$64</f>
        <v>25000</v>
      </c>
      <c r="K160" s="12">
        <f>Assumptions!$C$64</f>
        <v>25000</v>
      </c>
      <c r="L160" s="12">
        <f>Assumptions!$C$64</f>
        <v>25000</v>
      </c>
      <c r="M160" s="12">
        <f>Assumptions!$C$64</f>
        <v>25000</v>
      </c>
      <c r="N160" s="12">
        <f>Assumptions!$C$64</f>
        <v>25000</v>
      </c>
      <c r="O160" s="12">
        <f>Assumptions!$C$64</f>
        <v>25000</v>
      </c>
      <c r="P160" s="12">
        <f>Assumptions!$C$64</f>
        <v>25000</v>
      </c>
      <c r="Q160" s="12">
        <f>Assumptions!$C$64</f>
        <v>25000</v>
      </c>
      <c r="R160" s="12">
        <f>Assumptions!$C$64</f>
        <v>25000</v>
      </c>
      <c r="S160" s="12">
        <f>Assumptions!$C$64</f>
        <v>25000</v>
      </c>
      <c r="T160" s="12">
        <f>Assumptions!$C$64</f>
        <v>25000</v>
      </c>
      <c r="U160" s="12">
        <f>Assumptions!$C$64</f>
        <v>25000</v>
      </c>
      <c r="V160" s="12">
        <f>Assumptions!$C$64</f>
        <v>25000</v>
      </c>
      <c r="W160" s="12">
        <f>Assumptions!$C$64</f>
        <v>25000</v>
      </c>
      <c r="X160" s="12">
        <f>Assumptions!$C$64</f>
        <v>25000</v>
      </c>
      <c r="Y160" s="12">
        <f>Assumptions!$C$64</f>
        <v>25000</v>
      </c>
      <c r="Z160" s="12">
        <f>Assumptions!$C$64</f>
        <v>25000</v>
      </c>
      <c r="AA160" s="12">
        <f>Assumptions!$C$64</f>
        <v>25000</v>
      </c>
      <c r="AB160" s="12">
        <f>Assumptions!$C$64</f>
        <v>25000</v>
      </c>
      <c r="AC160" s="12">
        <f>Assumptions!$C$64</f>
        <v>25000</v>
      </c>
      <c r="AD160" s="12">
        <f>Assumptions!$C$64</f>
        <v>25000</v>
      </c>
      <c r="AE160" s="12">
        <f>Assumptions!$C$64</f>
        <v>25000</v>
      </c>
      <c r="AF160" s="12">
        <f>Assumptions!$C$64</f>
        <v>25000</v>
      </c>
      <c r="AG160" s="12">
        <f>Assumptions!$C$64</f>
        <v>25000</v>
      </c>
      <c r="AH160" s="12">
        <f>Assumptions!$C$64</f>
        <v>25000</v>
      </c>
      <c r="AI160" s="12">
        <f>Assumptions!$C$64</f>
        <v>25000</v>
      </c>
      <c r="AJ160" s="12">
        <f>Assumptions!$C$64</f>
        <v>25000</v>
      </c>
      <c r="AK160" s="12">
        <f>Assumptions!$C$64</f>
        <v>25000</v>
      </c>
      <c r="AL160" s="12">
        <f>Assumptions!$C$64</f>
        <v>25000</v>
      </c>
      <c r="AM160" s="12">
        <f>Assumptions!$C$64</f>
        <v>25000</v>
      </c>
      <c r="AN160" s="12">
        <f>Assumptions!$C$64</f>
        <v>25000</v>
      </c>
      <c r="AO160" s="12">
        <f>Assumptions!$C$64</f>
        <v>25000</v>
      </c>
      <c r="AP160" s="12">
        <f>Assumptions!$C$64</f>
        <v>25000</v>
      </c>
    </row>
    <row r="161">
      <c r="A161" s="11" t="inlineStr">
        <is>
          <t>Equipment</t>
        </is>
      </c>
      <c r="B161" s="14" t="inlineStr">
        <is>
          <t>AED</t>
        </is>
      </c>
      <c r="C161" s="56">
        <f>SUM(G161:R161)</f>
        <v>100000</v>
      </c>
      <c r="D161" s="56">
        <f>SUM(S161:AD161)</f>
        <v>0</v>
      </c>
      <c r="E161" s="56">
        <f>SUM(AE161:AP161)</f>
        <v>0</v>
      </c>
      <c r="G161" s="12">
        <f>IF(G96=1,Assumptions!$C$65,0)</f>
        <v>100000</v>
      </c>
      <c r="H161" s="12">
        <f>IF(H96=1,Assumptions!$C$65,0)</f>
        <v>0</v>
      </c>
      <c r="I161" s="12">
        <f>IF(I96=1,Assumptions!$C$65,0)</f>
        <v>0</v>
      </c>
      <c r="J161" s="12">
        <f>IF(J96=1,Assumptions!$C$65,0)</f>
        <v>0</v>
      </c>
      <c r="K161" s="12">
        <f>IF(K96=1,Assumptions!$C$65,0)</f>
        <v>0</v>
      </c>
      <c r="L161" s="12">
        <f>IF(L96=1,Assumptions!$C$65,0)</f>
        <v>0</v>
      </c>
      <c r="M161" s="12">
        <f>IF(M96=1,Assumptions!$C$65,0)</f>
        <v>0</v>
      </c>
      <c r="N161" s="12">
        <f>IF(N96=1,Assumptions!$C$65,0)</f>
        <v>0</v>
      </c>
      <c r="O161" s="12">
        <f>IF(O96=1,Assumptions!$C$65,0)</f>
        <v>0</v>
      </c>
      <c r="P161" s="12">
        <f>IF(P96=1,Assumptions!$C$65,0)</f>
        <v>0</v>
      </c>
      <c r="Q161" s="12">
        <f>IF(Q96=1,Assumptions!$C$65,0)</f>
        <v>0</v>
      </c>
      <c r="R161" s="12">
        <f>IF(R96=1,Assumptions!$C$65,0)</f>
        <v>0</v>
      </c>
      <c r="S161" s="12">
        <f>IF(S96=1,Assumptions!$C$65,0)</f>
        <v>0</v>
      </c>
      <c r="T161" s="12">
        <f>IF(T96=1,Assumptions!$C$65,0)</f>
        <v>0</v>
      </c>
      <c r="U161" s="12">
        <f>IF(U96=1,Assumptions!$C$65,0)</f>
        <v>0</v>
      </c>
      <c r="V161" s="12">
        <f>IF(V96=1,Assumptions!$C$65,0)</f>
        <v>0</v>
      </c>
      <c r="W161" s="12">
        <f>IF(W96=1,Assumptions!$C$65,0)</f>
        <v>0</v>
      </c>
      <c r="X161" s="12">
        <f>IF(X96=1,Assumptions!$C$65,0)</f>
        <v>0</v>
      </c>
      <c r="Y161" s="12">
        <f>IF(Y96=1,Assumptions!$C$65,0)</f>
        <v>0</v>
      </c>
      <c r="Z161" s="12">
        <f>IF(Z96=1,Assumptions!$C$65,0)</f>
        <v>0</v>
      </c>
      <c r="AA161" s="12">
        <f>IF(AA96=1,Assumptions!$C$65,0)</f>
        <v>0</v>
      </c>
      <c r="AB161" s="12">
        <f>IF(AB96=1,Assumptions!$C$65,0)</f>
        <v>0</v>
      </c>
      <c r="AC161" s="12">
        <f>IF(AC96=1,Assumptions!$C$65,0)</f>
        <v>0</v>
      </c>
      <c r="AD161" s="12">
        <f>IF(AD96=1,Assumptions!$C$65,0)</f>
        <v>0</v>
      </c>
      <c r="AE161" s="12">
        <f>IF(AE96=1,Assumptions!$C$65,0)</f>
        <v>0</v>
      </c>
      <c r="AF161" s="12">
        <f>IF(AF96=1,Assumptions!$C$65,0)</f>
        <v>0</v>
      </c>
      <c r="AG161" s="12">
        <f>IF(AG96=1,Assumptions!$C$65,0)</f>
        <v>0</v>
      </c>
      <c r="AH161" s="12">
        <f>IF(AH96=1,Assumptions!$C$65,0)</f>
        <v>0</v>
      </c>
      <c r="AI161" s="12">
        <f>IF(AI96=1,Assumptions!$C$65,0)</f>
        <v>0</v>
      </c>
      <c r="AJ161" s="12">
        <f>IF(AJ96=1,Assumptions!$C$65,0)</f>
        <v>0</v>
      </c>
      <c r="AK161" s="12">
        <f>IF(AK96=1,Assumptions!$C$65,0)</f>
        <v>0</v>
      </c>
      <c r="AL161" s="12">
        <f>IF(AL96=1,Assumptions!$C$65,0)</f>
        <v>0</v>
      </c>
      <c r="AM161" s="12">
        <f>IF(AM96=1,Assumptions!$C$65,0)</f>
        <v>0</v>
      </c>
      <c r="AN161" s="12">
        <f>IF(AN96=1,Assumptions!$C$65,0)</f>
        <v>0</v>
      </c>
      <c r="AO161" s="12">
        <f>IF(AO96=1,Assumptions!$C$65,0)</f>
        <v>0</v>
      </c>
      <c r="AP161" s="12">
        <f>IF(AP96=1,Assumptions!$C$65,0)</f>
        <v>0</v>
      </c>
    </row>
    <row r="162">
      <c r="A162" s="38" t="inlineStr">
        <is>
          <t>Technology</t>
        </is>
      </c>
      <c r="B162" s="58" t="inlineStr">
        <is>
          <t>AED</t>
        </is>
      </c>
      <c r="C162" s="59">
        <f>SUM(G162:R162)</f>
        <v>1600000</v>
      </c>
      <c r="D162" s="59">
        <f>SUM(S162:AD162)</f>
        <v>1500000</v>
      </c>
      <c r="E162" s="59">
        <f>SUM(AE162:AP162)</f>
        <v>1500000</v>
      </c>
      <c r="F162" s="40" t="n"/>
      <c r="G162" s="51">
        <f>SUM(G159:G161)</f>
        <v>225000</v>
      </c>
      <c r="H162" s="51">
        <f>SUM(H159:H161)</f>
        <v>125000</v>
      </c>
      <c r="I162" s="51">
        <f>SUM(I159:I161)</f>
        <v>125000</v>
      </c>
      <c r="J162" s="51">
        <f>SUM(J159:J161)</f>
        <v>125000</v>
      </c>
      <c r="K162" s="51">
        <f>SUM(K159:K161)</f>
        <v>125000</v>
      </c>
      <c r="L162" s="51">
        <f>SUM(L159:L161)</f>
        <v>125000</v>
      </c>
      <c r="M162" s="51">
        <f>SUM(M159:M161)</f>
        <v>125000</v>
      </c>
      <c r="N162" s="51">
        <f>SUM(N159:N161)</f>
        <v>125000</v>
      </c>
      <c r="O162" s="51">
        <f>SUM(O159:O161)</f>
        <v>125000</v>
      </c>
      <c r="P162" s="51">
        <f>SUM(P159:P161)</f>
        <v>125000</v>
      </c>
      <c r="Q162" s="51">
        <f>SUM(Q159:Q161)</f>
        <v>125000</v>
      </c>
      <c r="R162" s="51">
        <f>SUM(R159:R161)</f>
        <v>125000</v>
      </c>
      <c r="S162" s="51">
        <f>SUM(S159:S161)</f>
        <v>125000</v>
      </c>
      <c r="T162" s="51">
        <f>SUM(T159:T161)</f>
        <v>125000</v>
      </c>
      <c r="U162" s="51">
        <f>SUM(U159:U161)</f>
        <v>125000</v>
      </c>
      <c r="V162" s="51">
        <f>SUM(V159:V161)</f>
        <v>125000</v>
      </c>
      <c r="W162" s="51">
        <f>SUM(W159:W161)</f>
        <v>125000</v>
      </c>
      <c r="X162" s="51">
        <f>SUM(X159:X161)</f>
        <v>125000</v>
      </c>
      <c r="Y162" s="51">
        <f>SUM(Y159:Y161)</f>
        <v>125000</v>
      </c>
      <c r="Z162" s="51">
        <f>SUM(Z159:Z161)</f>
        <v>125000</v>
      </c>
      <c r="AA162" s="51">
        <f>SUM(AA159:AA161)</f>
        <v>125000</v>
      </c>
      <c r="AB162" s="51">
        <f>SUM(AB159:AB161)</f>
        <v>125000</v>
      </c>
      <c r="AC162" s="51">
        <f>SUM(AC159:AC161)</f>
        <v>125000</v>
      </c>
      <c r="AD162" s="51">
        <f>SUM(AD159:AD161)</f>
        <v>125000</v>
      </c>
      <c r="AE162" s="51">
        <f>SUM(AE159:AE161)</f>
        <v>125000</v>
      </c>
      <c r="AF162" s="51">
        <f>SUM(AF159:AF161)</f>
        <v>125000</v>
      </c>
      <c r="AG162" s="51">
        <f>SUM(AG159:AG161)</f>
        <v>125000</v>
      </c>
      <c r="AH162" s="51">
        <f>SUM(AH159:AH161)</f>
        <v>125000</v>
      </c>
      <c r="AI162" s="51">
        <f>SUM(AI159:AI161)</f>
        <v>125000</v>
      </c>
      <c r="AJ162" s="51">
        <f>SUM(AJ159:AJ161)</f>
        <v>125000</v>
      </c>
      <c r="AK162" s="51">
        <f>SUM(AK159:AK161)</f>
        <v>125000</v>
      </c>
      <c r="AL162" s="51">
        <f>SUM(AL159:AL161)</f>
        <v>125000</v>
      </c>
      <c r="AM162" s="51">
        <f>SUM(AM159:AM161)</f>
        <v>125000</v>
      </c>
      <c r="AN162" s="51">
        <f>SUM(AN159:AN161)</f>
        <v>125000</v>
      </c>
      <c r="AO162" s="51">
        <f>SUM(AO159:AO161)</f>
        <v>125000</v>
      </c>
      <c r="AP162" s="51">
        <f>SUM(AP159:AP161)</f>
        <v>125000</v>
      </c>
    </row>
    <row r="163">
      <c r="A163" s="11" t="inlineStr">
        <is>
          <t>Personnel (accounts, support, B2B sales)</t>
        </is>
      </c>
      <c r="B163" s="14" t="inlineStr">
        <is>
          <t>AED</t>
        </is>
      </c>
      <c r="C163" s="56">
        <f>SUM(G163:R163)</f>
        <v>600000</v>
      </c>
      <c r="D163" s="56">
        <f>SUM(S163:AD163)</f>
        <v>600000</v>
      </c>
      <c r="E163" s="56">
        <f>SUM(AE163:AP163)</f>
        <v>600000</v>
      </c>
      <c r="G163" s="12">
        <f>Assumptions!$C$81</f>
        <v>50000</v>
      </c>
      <c r="H163" s="12">
        <f>Assumptions!$C$81</f>
        <v>50000</v>
      </c>
      <c r="I163" s="12">
        <f>Assumptions!$C$81</f>
        <v>50000</v>
      </c>
      <c r="J163" s="12">
        <f>Assumptions!$C$81</f>
        <v>50000</v>
      </c>
      <c r="K163" s="12">
        <f>Assumptions!$C$81</f>
        <v>50000</v>
      </c>
      <c r="L163" s="12">
        <f>Assumptions!$C$81</f>
        <v>50000</v>
      </c>
      <c r="M163" s="12">
        <f>Assumptions!$C$81</f>
        <v>50000</v>
      </c>
      <c r="N163" s="12">
        <f>Assumptions!$C$81</f>
        <v>50000</v>
      </c>
      <c r="O163" s="12">
        <f>Assumptions!$C$81</f>
        <v>50000</v>
      </c>
      <c r="P163" s="12">
        <f>Assumptions!$C$81</f>
        <v>50000</v>
      </c>
      <c r="Q163" s="12">
        <f>Assumptions!$C$81</f>
        <v>50000</v>
      </c>
      <c r="R163" s="12">
        <f>Assumptions!$C$81</f>
        <v>50000</v>
      </c>
      <c r="S163" s="12">
        <f>Assumptions!$C$81</f>
        <v>50000</v>
      </c>
      <c r="T163" s="12">
        <f>Assumptions!$C$81</f>
        <v>50000</v>
      </c>
      <c r="U163" s="12">
        <f>Assumptions!$C$81</f>
        <v>50000</v>
      </c>
      <c r="V163" s="12">
        <f>Assumptions!$C$81</f>
        <v>50000</v>
      </c>
      <c r="W163" s="12">
        <f>Assumptions!$C$81</f>
        <v>50000</v>
      </c>
      <c r="X163" s="12">
        <f>Assumptions!$C$81</f>
        <v>50000</v>
      </c>
      <c r="Y163" s="12">
        <f>Assumptions!$C$81</f>
        <v>50000</v>
      </c>
      <c r="Z163" s="12">
        <f>Assumptions!$C$81</f>
        <v>50000</v>
      </c>
      <c r="AA163" s="12">
        <f>Assumptions!$C$81</f>
        <v>50000</v>
      </c>
      <c r="AB163" s="12">
        <f>Assumptions!$C$81</f>
        <v>50000</v>
      </c>
      <c r="AC163" s="12">
        <f>Assumptions!$C$81</f>
        <v>50000</v>
      </c>
      <c r="AD163" s="12">
        <f>Assumptions!$C$81</f>
        <v>50000</v>
      </c>
      <c r="AE163" s="12">
        <f>Assumptions!$C$81</f>
        <v>50000</v>
      </c>
      <c r="AF163" s="12">
        <f>Assumptions!$C$81</f>
        <v>50000</v>
      </c>
      <c r="AG163" s="12">
        <f>Assumptions!$C$81</f>
        <v>50000</v>
      </c>
      <c r="AH163" s="12">
        <f>Assumptions!$C$81</f>
        <v>50000</v>
      </c>
      <c r="AI163" s="12">
        <f>Assumptions!$C$81</f>
        <v>50000</v>
      </c>
      <c r="AJ163" s="12">
        <f>Assumptions!$C$81</f>
        <v>50000</v>
      </c>
      <c r="AK163" s="12">
        <f>Assumptions!$C$81</f>
        <v>50000</v>
      </c>
      <c r="AL163" s="12">
        <f>Assumptions!$C$81</f>
        <v>50000</v>
      </c>
      <c r="AM163" s="12">
        <f>Assumptions!$C$81</f>
        <v>50000</v>
      </c>
      <c r="AN163" s="12">
        <f>Assumptions!$C$81</f>
        <v>50000</v>
      </c>
      <c r="AO163" s="12">
        <f>Assumptions!$C$81</f>
        <v>50000</v>
      </c>
      <c r="AP163" s="12">
        <f>Assumptions!$C$81</f>
        <v>50000</v>
      </c>
    </row>
    <row r="164">
      <c r="A164" s="11" t="inlineStr">
        <is>
          <t>Office</t>
        </is>
      </c>
      <c r="B164" s="14" t="inlineStr">
        <is>
          <t>AED</t>
        </is>
      </c>
      <c r="C164" s="56">
        <f>SUM(G164:R164)</f>
        <v>500004</v>
      </c>
      <c r="D164" s="56">
        <f>SUM(S164:AD164)</f>
        <v>500004</v>
      </c>
      <c r="E164" s="56">
        <f>SUM(AE164:AP164)</f>
        <v>500004</v>
      </c>
      <c r="G164" s="12">
        <f>Assumptions!$C$82</f>
        <v>41667</v>
      </c>
      <c r="H164" s="12">
        <f>Assumptions!$C$82</f>
        <v>41667</v>
      </c>
      <c r="I164" s="12">
        <f>Assumptions!$C$82</f>
        <v>41667</v>
      </c>
      <c r="J164" s="12">
        <f>Assumptions!$C$82</f>
        <v>41667</v>
      </c>
      <c r="K164" s="12">
        <f>Assumptions!$C$82</f>
        <v>41667</v>
      </c>
      <c r="L164" s="12">
        <f>Assumptions!$C$82</f>
        <v>41667</v>
      </c>
      <c r="M164" s="12">
        <f>Assumptions!$C$82</f>
        <v>41667</v>
      </c>
      <c r="N164" s="12">
        <f>Assumptions!$C$82</f>
        <v>41667</v>
      </c>
      <c r="O164" s="12">
        <f>Assumptions!$C$82</f>
        <v>41667</v>
      </c>
      <c r="P164" s="12">
        <f>Assumptions!$C$82</f>
        <v>41667</v>
      </c>
      <c r="Q164" s="12">
        <f>Assumptions!$C$82</f>
        <v>41667</v>
      </c>
      <c r="R164" s="12">
        <f>Assumptions!$C$82</f>
        <v>41667</v>
      </c>
      <c r="S164" s="12">
        <f>Assumptions!$C$82</f>
        <v>41667</v>
      </c>
      <c r="T164" s="12">
        <f>Assumptions!$C$82</f>
        <v>41667</v>
      </c>
      <c r="U164" s="12">
        <f>Assumptions!$C$82</f>
        <v>41667</v>
      </c>
      <c r="V164" s="12">
        <f>Assumptions!$C$82</f>
        <v>41667</v>
      </c>
      <c r="W164" s="12">
        <f>Assumptions!$C$82</f>
        <v>41667</v>
      </c>
      <c r="X164" s="12">
        <f>Assumptions!$C$82</f>
        <v>41667</v>
      </c>
      <c r="Y164" s="12">
        <f>Assumptions!$C$82</f>
        <v>41667</v>
      </c>
      <c r="Z164" s="12">
        <f>Assumptions!$C$82</f>
        <v>41667</v>
      </c>
      <c r="AA164" s="12">
        <f>Assumptions!$C$82</f>
        <v>41667</v>
      </c>
      <c r="AB164" s="12">
        <f>Assumptions!$C$82</f>
        <v>41667</v>
      </c>
      <c r="AC164" s="12">
        <f>Assumptions!$C$82</f>
        <v>41667</v>
      </c>
      <c r="AD164" s="12">
        <f>Assumptions!$C$82</f>
        <v>41667</v>
      </c>
      <c r="AE164" s="12">
        <f>Assumptions!$C$82</f>
        <v>41667</v>
      </c>
      <c r="AF164" s="12">
        <f>Assumptions!$C$82</f>
        <v>41667</v>
      </c>
      <c r="AG164" s="12">
        <f>Assumptions!$C$82</f>
        <v>41667</v>
      </c>
      <c r="AH164" s="12">
        <f>Assumptions!$C$82</f>
        <v>41667</v>
      </c>
      <c r="AI164" s="12">
        <f>Assumptions!$C$82</f>
        <v>41667</v>
      </c>
      <c r="AJ164" s="12">
        <f>Assumptions!$C$82</f>
        <v>41667</v>
      </c>
      <c r="AK164" s="12">
        <f>Assumptions!$C$82</f>
        <v>41667</v>
      </c>
      <c r="AL164" s="12">
        <f>Assumptions!$C$82</f>
        <v>41667</v>
      </c>
      <c r="AM164" s="12">
        <f>Assumptions!$C$82</f>
        <v>41667</v>
      </c>
      <c r="AN164" s="12">
        <f>Assumptions!$C$82</f>
        <v>41667</v>
      </c>
      <c r="AO164" s="12">
        <f>Assumptions!$C$82</f>
        <v>41667</v>
      </c>
      <c r="AP164" s="12">
        <f>Assumptions!$C$82</f>
        <v>41667</v>
      </c>
    </row>
    <row r="165">
      <c r="A165" s="11" t="inlineStr">
        <is>
          <t>D&amp;O and PI insurance</t>
        </is>
      </c>
      <c r="B165" s="14" t="inlineStr">
        <is>
          <t>AED</t>
        </is>
      </c>
      <c r="C165" s="56">
        <f>SUM(G165:R165)</f>
        <v>99996</v>
      </c>
      <c r="D165" s="56">
        <f>SUM(S165:AD165)</f>
        <v>99996</v>
      </c>
      <c r="E165" s="56">
        <f>SUM(AE165:AP165)</f>
        <v>99996</v>
      </c>
      <c r="G165" s="12">
        <f>Assumptions!$C$83</f>
        <v>8333</v>
      </c>
      <c r="H165" s="12">
        <f>Assumptions!$C$83</f>
        <v>8333</v>
      </c>
      <c r="I165" s="12">
        <f>Assumptions!$C$83</f>
        <v>8333</v>
      </c>
      <c r="J165" s="12">
        <f>Assumptions!$C$83</f>
        <v>8333</v>
      </c>
      <c r="K165" s="12">
        <f>Assumptions!$C$83</f>
        <v>8333</v>
      </c>
      <c r="L165" s="12">
        <f>Assumptions!$C$83</f>
        <v>8333</v>
      </c>
      <c r="M165" s="12">
        <f>Assumptions!$C$83</f>
        <v>8333</v>
      </c>
      <c r="N165" s="12">
        <f>Assumptions!$C$83</f>
        <v>8333</v>
      </c>
      <c r="O165" s="12">
        <f>Assumptions!$C$83</f>
        <v>8333</v>
      </c>
      <c r="P165" s="12">
        <f>Assumptions!$C$83</f>
        <v>8333</v>
      </c>
      <c r="Q165" s="12">
        <f>Assumptions!$C$83</f>
        <v>8333</v>
      </c>
      <c r="R165" s="12">
        <f>Assumptions!$C$83</f>
        <v>8333</v>
      </c>
      <c r="S165" s="12">
        <f>Assumptions!$C$83</f>
        <v>8333</v>
      </c>
      <c r="T165" s="12">
        <f>Assumptions!$C$83</f>
        <v>8333</v>
      </c>
      <c r="U165" s="12">
        <f>Assumptions!$C$83</f>
        <v>8333</v>
      </c>
      <c r="V165" s="12">
        <f>Assumptions!$C$83</f>
        <v>8333</v>
      </c>
      <c r="W165" s="12">
        <f>Assumptions!$C$83</f>
        <v>8333</v>
      </c>
      <c r="X165" s="12">
        <f>Assumptions!$C$83</f>
        <v>8333</v>
      </c>
      <c r="Y165" s="12">
        <f>Assumptions!$C$83</f>
        <v>8333</v>
      </c>
      <c r="Z165" s="12">
        <f>Assumptions!$C$83</f>
        <v>8333</v>
      </c>
      <c r="AA165" s="12">
        <f>Assumptions!$C$83</f>
        <v>8333</v>
      </c>
      <c r="AB165" s="12">
        <f>Assumptions!$C$83</f>
        <v>8333</v>
      </c>
      <c r="AC165" s="12">
        <f>Assumptions!$C$83</f>
        <v>8333</v>
      </c>
      <c r="AD165" s="12">
        <f>Assumptions!$C$83</f>
        <v>8333</v>
      </c>
      <c r="AE165" s="12">
        <f>Assumptions!$C$83</f>
        <v>8333</v>
      </c>
      <c r="AF165" s="12">
        <f>Assumptions!$C$83</f>
        <v>8333</v>
      </c>
      <c r="AG165" s="12">
        <f>Assumptions!$C$83</f>
        <v>8333</v>
      </c>
      <c r="AH165" s="12">
        <f>Assumptions!$C$83</f>
        <v>8333</v>
      </c>
      <c r="AI165" s="12">
        <f>Assumptions!$C$83</f>
        <v>8333</v>
      </c>
      <c r="AJ165" s="12">
        <f>Assumptions!$C$83</f>
        <v>8333</v>
      </c>
      <c r="AK165" s="12">
        <f>Assumptions!$C$83</f>
        <v>8333</v>
      </c>
      <c r="AL165" s="12">
        <f>Assumptions!$C$83</f>
        <v>8333</v>
      </c>
      <c r="AM165" s="12">
        <f>Assumptions!$C$83</f>
        <v>8333</v>
      </c>
      <c r="AN165" s="12">
        <f>Assumptions!$C$83</f>
        <v>8333</v>
      </c>
      <c r="AO165" s="12">
        <f>Assumptions!$C$83</f>
        <v>8333</v>
      </c>
      <c r="AP165" s="12">
        <f>Assumptions!$C$83</f>
        <v>8333</v>
      </c>
    </row>
    <row r="166">
      <c r="A166" s="11" t="inlineStr">
        <is>
          <t>Board fees</t>
        </is>
      </c>
      <c r="B166" s="14" t="inlineStr">
        <is>
          <t>AED</t>
        </is>
      </c>
      <c r="C166" s="56">
        <f>SUM(G166:R166)</f>
        <v>480000</v>
      </c>
      <c r="D166" s="56">
        <f>SUM(S166:AD166)</f>
        <v>480000</v>
      </c>
      <c r="E166" s="56">
        <f>SUM(AE166:AP166)</f>
        <v>480000</v>
      </c>
      <c r="G166" s="12">
        <f>Assumptions!$C$84*Assumptions!$C$85</f>
        <v>40000</v>
      </c>
      <c r="H166" s="12">
        <f>Assumptions!$C$84*Assumptions!$C$85</f>
        <v>40000</v>
      </c>
      <c r="I166" s="12">
        <f>Assumptions!$C$84*Assumptions!$C$85</f>
        <v>40000</v>
      </c>
      <c r="J166" s="12">
        <f>Assumptions!$C$84*Assumptions!$C$85</f>
        <v>40000</v>
      </c>
      <c r="K166" s="12">
        <f>Assumptions!$C$84*Assumptions!$C$85</f>
        <v>40000</v>
      </c>
      <c r="L166" s="12">
        <f>Assumptions!$C$84*Assumptions!$C$85</f>
        <v>40000</v>
      </c>
      <c r="M166" s="12">
        <f>Assumptions!$C$84*Assumptions!$C$85</f>
        <v>40000</v>
      </c>
      <c r="N166" s="12">
        <f>Assumptions!$C$84*Assumptions!$C$85</f>
        <v>40000</v>
      </c>
      <c r="O166" s="12">
        <f>Assumptions!$C$84*Assumptions!$C$85</f>
        <v>40000</v>
      </c>
      <c r="P166" s="12">
        <f>Assumptions!$C$84*Assumptions!$C$85</f>
        <v>40000</v>
      </c>
      <c r="Q166" s="12">
        <f>Assumptions!$C$84*Assumptions!$C$85</f>
        <v>40000</v>
      </c>
      <c r="R166" s="12">
        <f>Assumptions!$C$84*Assumptions!$C$85</f>
        <v>40000</v>
      </c>
      <c r="S166" s="12">
        <f>Assumptions!$C$84*Assumptions!$C$85</f>
        <v>40000</v>
      </c>
      <c r="T166" s="12">
        <f>Assumptions!$C$84*Assumptions!$C$85</f>
        <v>40000</v>
      </c>
      <c r="U166" s="12">
        <f>Assumptions!$C$84*Assumptions!$C$85</f>
        <v>40000</v>
      </c>
      <c r="V166" s="12">
        <f>Assumptions!$C$84*Assumptions!$C$85</f>
        <v>40000</v>
      </c>
      <c r="W166" s="12">
        <f>Assumptions!$C$84*Assumptions!$C$85</f>
        <v>40000</v>
      </c>
      <c r="X166" s="12">
        <f>Assumptions!$C$84*Assumptions!$C$85</f>
        <v>40000</v>
      </c>
      <c r="Y166" s="12">
        <f>Assumptions!$C$84*Assumptions!$C$85</f>
        <v>40000</v>
      </c>
      <c r="Z166" s="12">
        <f>Assumptions!$C$84*Assumptions!$C$85</f>
        <v>40000</v>
      </c>
      <c r="AA166" s="12">
        <f>Assumptions!$C$84*Assumptions!$C$85</f>
        <v>40000</v>
      </c>
      <c r="AB166" s="12">
        <f>Assumptions!$C$84*Assumptions!$C$85</f>
        <v>40000</v>
      </c>
      <c r="AC166" s="12">
        <f>Assumptions!$C$84*Assumptions!$C$85</f>
        <v>40000</v>
      </c>
      <c r="AD166" s="12">
        <f>Assumptions!$C$84*Assumptions!$C$85</f>
        <v>40000</v>
      </c>
      <c r="AE166" s="12">
        <f>Assumptions!$C$84*Assumptions!$C$85</f>
        <v>40000</v>
      </c>
      <c r="AF166" s="12">
        <f>Assumptions!$C$84*Assumptions!$C$85</f>
        <v>40000</v>
      </c>
      <c r="AG166" s="12">
        <f>Assumptions!$C$84*Assumptions!$C$85</f>
        <v>40000</v>
      </c>
      <c r="AH166" s="12">
        <f>Assumptions!$C$84*Assumptions!$C$85</f>
        <v>40000</v>
      </c>
      <c r="AI166" s="12">
        <f>Assumptions!$C$84*Assumptions!$C$85</f>
        <v>40000</v>
      </c>
      <c r="AJ166" s="12">
        <f>Assumptions!$C$84*Assumptions!$C$85</f>
        <v>40000</v>
      </c>
      <c r="AK166" s="12">
        <f>Assumptions!$C$84*Assumptions!$C$85</f>
        <v>40000</v>
      </c>
      <c r="AL166" s="12">
        <f>Assumptions!$C$84*Assumptions!$C$85</f>
        <v>40000</v>
      </c>
      <c r="AM166" s="12">
        <f>Assumptions!$C$84*Assumptions!$C$85</f>
        <v>40000</v>
      </c>
      <c r="AN166" s="12">
        <f>Assumptions!$C$84*Assumptions!$C$85</f>
        <v>40000</v>
      </c>
      <c r="AO166" s="12">
        <f>Assumptions!$C$84*Assumptions!$C$85</f>
        <v>40000</v>
      </c>
      <c r="AP166" s="12">
        <f>Assumptions!$C$84*Assumptions!$C$85</f>
        <v>40000</v>
      </c>
    </row>
    <row r="167">
      <c r="A167" s="11" t="inlineStr">
        <is>
          <t>Legal, regulatory and accounting</t>
        </is>
      </c>
      <c r="B167" s="14" t="inlineStr">
        <is>
          <t>AED</t>
        </is>
      </c>
      <c r="C167" s="56">
        <f>SUM(G167:R167)</f>
        <v>140000</v>
      </c>
      <c r="D167" s="56">
        <f>SUM(S167:AD167)</f>
        <v>90000</v>
      </c>
      <c r="E167" s="56">
        <f>SUM(AE167:AP167)</f>
        <v>90000</v>
      </c>
      <c r="G167" s="12">
        <f>Assumptions!$C$86+IF(G96=1,Assumptions!$C$87,0)</f>
        <v>57500</v>
      </c>
      <c r="H167" s="12">
        <f>Assumptions!$C$86+IF(H96=1,Assumptions!$C$87,0)</f>
        <v>7500</v>
      </c>
      <c r="I167" s="12">
        <f>Assumptions!$C$86+IF(I96=1,Assumptions!$C$87,0)</f>
        <v>7500</v>
      </c>
      <c r="J167" s="12">
        <f>Assumptions!$C$86+IF(J96=1,Assumptions!$C$87,0)</f>
        <v>7500</v>
      </c>
      <c r="K167" s="12">
        <f>Assumptions!$C$86+IF(K96=1,Assumptions!$C$87,0)</f>
        <v>7500</v>
      </c>
      <c r="L167" s="12">
        <f>Assumptions!$C$86+IF(L96=1,Assumptions!$C$87,0)</f>
        <v>7500</v>
      </c>
      <c r="M167" s="12">
        <f>Assumptions!$C$86+IF(M96=1,Assumptions!$C$87,0)</f>
        <v>7500</v>
      </c>
      <c r="N167" s="12">
        <f>Assumptions!$C$86+IF(N96=1,Assumptions!$C$87,0)</f>
        <v>7500</v>
      </c>
      <c r="O167" s="12">
        <f>Assumptions!$C$86+IF(O96=1,Assumptions!$C$87,0)</f>
        <v>7500</v>
      </c>
      <c r="P167" s="12">
        <f>Assumptions!$C$86+IF(P96=1,Assumptions!$C$87,0)</f>
        <v>7500</v>
      </c>
      <c r="Q167" s="12">
        <f>Assumptions!$C$86+IF(Q96=1,Assumptions!$C$87,0)</f>
        <v>7500</v>
      </c>
      <c r="R167" s="12">
        <f>Assumptions!$C$86+IF(R96=1,Assumptions!$C$87,0)</f>
        <v>7500</v>
      </c>
      <c r="S167" s="12">
        <f>Assumptions!$C$86+IF(S96=1,Assumptions!$C$87,0)</f>
        <v>7500</v>
      </c>
      <c r="T167" s="12">
        <f>Assumptions!$C$86+IF(T96=1,Assumptions!$C$87,0)</f>
        <v>7500</v>
      </c>
      <c r="U167" s="12">
        <f>Assumptions!$C$86+IF(U96=1,Assumptions!$C$87,0)</f>
        <v>7500</v>
      </c>
      <c r="V167" s="12">
        <f>Assumptions!$C$86+IF(V96=1,Assumptions!$C$87,0)</f>
        <v>7500</v>
      </c>
      <c r="W167" s="12">
        <f>Assumptions!$C$86+IF(W96=1,Assumptions!$C$87,0)</f>
        <v>7500</v>
      </c>
      <c r="X167" s="12">
        <f>Assumptions!$C$86+IF(X96=1,Assumptions!$C$87,0)</f>
        <v>7500</v>
      </c>
      <c r="Y167" s="12">
        <f>Assumptions!$C$86+IF(Y96=1,Assumptions!$C$87,0)</f>
        <v>7500</v>
      </c>
      <c r="Z167" s="12">
        <f>Assumptions!$C$86+IF(Z96=1,Assumptions!$C$87,0)</f>
        <v>7500</v>
      </c>
      <c r="AA167" s="12">
        <f>Assumptions!$C$86+IF(AA96=1,Assumptions!$C$87,0)</f>
        <v>7500</v>
      </c>
      <c r="AB167" s="12">
        <f>Assumptions!$C$86+IF(AB96=1,Assumptions!$C$87,0)</f>
        <v>7500</v>
      </c>
      <c r="AC167" s="12">
        <f>Assumptions!$C$86+IF(AC96=1,Assumptions!$C$87,0)</f>
        <v>7500</v>
      </c>
      <c r="AD167" s="12">
        <f>Assumptions!$C$86+IF(AD96=1,Assumptions!$C$87,0)</f>
        <v>7500</v>
      </c>
      <c r="AE167" s="12">
        <f>Assumptions!$C$86+IF(AE96=1,Assumptions!$C$87,0)</f>
        <v>7500</v>
      </c>
      <c r="AF167" s="12">
        <f>Assumptions!$C$86+IF(AF96=1,Assumptions!$C$87,0)</f>
        <v>7500</v>
      </c>
      <c r="AG167" s="12">
        <f>Assumptions!$C$86+IF(AG96=1,Assumptions!$C$87,0)</f>
        <v>7500</v>
      </c>
      <c r="AH167" s="12">
        <f>Assumptions!$C$86+IF(AH96=1,Assumptions!$C$87,0)</f>
        <v>7500</v>
      </c>
      <c r="AI167" s="12">
        <f>Assumptions!$C$86+IF(AI96=1,Assumptions!$C$87,0)</f>
        <v>7500</v>
      </c>
      <c r="AJ167" s="12">
        <f>Assumptions!$C$86+IF(AJ96=1,Assumptions!$C$87,0)</f>
        <v>7500</v>
      </c>
      <c r="AK167" s="12">
        <f>Assumptions!$C$86+IF(AK96=1,Assumptions!$C$87,0)</f>
        <v>7500</v>
      </c>
      <c r="AL167" s="12">
        <f>Assumptions!$C$86+IF(AL96=1,Assumptions!$C$87,0)</f>
        <v>7500</v>
      </c>
      <c r="AM167" s="12">
        <f>Assumptions!$C$86+IF(AM96=1,Assumptions!$C$87,0)</f>
        <v>7500</v>
      </c>
      <c r="AN167" s="12">
        <f>Assumptions!$C$86+IF(AN96=1,Assumptions!$C$87,0)</f>
        <v>7500</v>
      </c>
      <c r="AO167" s="12">
        <f>Assumptions!$C$86+IF(AO96=1,Assumptions!$C$87,0)</f>
        <v>7500</v>
      </c>
      <c r="AP167" s="12">
        <f>Assumptions!$C$86+IF(AP96=1,Assumptions!$C$87,0)</f>
        <v>7500</v>
      </c>
    </row>
    <row r="168">
      <c r="A168" s="35" t="inlineStr">
        <is>
          <t>Cash (AED)</t>
        </is>
      </c>
      <c r="B168" s="14" t="inlineStr">
        <is>
          <t>AED</t>
        </is>
      </c>
      <c r="C168" s="56">
        <f>SUM(G168:R168)</f>
        <v>0</v>
      </c>
      <c r="D168" s="56">
        <f>SUM(S168:AD168)</f>
        <v>0</v>
      </c>
      <c r="E168" s="56">
        <f>SUM(AE168:AP168)</f>
        <v>0</v>
      </c>
      <c r="G168" s="12">
        <f>Assumptions!$C$88</f>
        <v>0</v>
      </c>
      <c r="H168" s="12">
        <f>Assumptions!$C$88</f>
        <v>0</v>
      </c>
      <c r="I168" s="12">
        <f>Assumptions!$C$88</f>
        <v>0</v>
      </c>
      <c r="J168" s="12">
        <f>Assumptions!$C$88</f>
        <v>0</v>
      </c>
      <c r="K168" s="12">
        <f>Assumptions!$C$88</f>
        <v>0</v>
      </c>
      <c r="L168" s="12">
        <f>Assumptions!$C$88</f>
        <v>0</v>
      </c>
      <c r="M168" s="12">
        <f>Assumptions!$C$88</f>
        <v>0</v>
      </c>
      <c r="N168" s="12">
        <f>Assumptions!$C$88</f>
        <v>0</v>
      </c>
      <c r="O168" s="12">
        <f>Assumptions!$C$88</f>
        <v>0</v>
      </c>
      <c r="P168" s="12">
        <f>Assumptions!$C$88</f>
        <v>0</v>
      </c>
      <c r="Q168" s="12">
        <f>Assumptions!$C$88</f>
        <v>0</v>
      </c>
      <c r="R168" s="12">
        <f>Assumptions!$C$88</f>
        <v>0</v>
      </c>
      <c r="S168" s="12">
        <f>Assumptions!$C$88</f>
        <v>0</v>
      </c>
      <c r="T168" s="12">
        <f>Assumptions!$C$88</f>
        <v>0</v>
      </c>
      <c r="U168" s="12">
        <f>Assumptions!$C$88</f>
        <v>0</v>
      </c>
      <c r="V168" s="12">
        <f>Assumptions!$C$88</f>
        <v>0</v>
      </c>
      <c r="W168" s="12">
        <f>Assumptions!$C$88</f>
        <v>0</v>
      </c>
      <c r="X168" s="12">
        <f>Assumptions!$C$88</f>
        <v>0</v>
      </c>
      <c r="Y168" s="12">
        <f>Assumptions!$C$88</f>
        <v>0</v>
      </c>
      <c r="Z168" s="12">
        <f>Assumptions!$C$88</f>
        <v>0</v>
      </c>
      <c r="AA168" s="12">
        <f>Assumptions!$C$88</f>
        <v>0</v>
      </c>
      <c r="AB168" s="12">
        <f>Assumptions!$C$88</f>
        <v>0</v>
      </c>
      <c r="AC168" s="12">
        <f>Assumptions!$C$88</f>
        <v>0</v>
      </c>
      <c r="AD168" s="12">
        <f>Assumptions!$C$88</f>
        <v>0</v>
      </c>
      <c r="AE168" s="12">
        <f>Assumptions!$C$88</f>
        <v>0</v>
      </c>
      <c r="AF168" s="12">
        <f>Assumptions!$C$88</f>
        <v>0</v>
      </c>
      <c r="AG168" s="12">
        <f>Assumptions!$C$88</f>
        <v>0</v>
      </c>
      <c r="AH168" s="12">
        <f>Assumptions!$C$88</f>
        <v>0</v>
      </c>
      <c r="AI168" s="12">
        <f>Assumptions!$C$88</f>
        <v>0</v>
      </c>
      <c r="AJ168" s="12">
        <f>Assumptions!$C$88</f>
        <v>0</v>
      </c>
      <c r="AK168" s="12">
        <f>Assumptions!$C$88</f>
        <v>0</v>
      </c>
      <c r="AL168" s="12">
        <f>Assumptions!$C$88</f>
        <v>0</v>
      </c>
      <c r="AM168" s="12">
        <f>Assumptions!$C$88</f>
        <v>0</v>
      </c>
      <c r="AN168" s="12">
        <f>Assumptions!$C$88</f>
        <v>0</v>
      </c>
      <c r="AO168" s="12">
        <f>Assumptions!$C$88</f>
        <v>0</v>
      </c>
      <c r="AP168" s="12">
        <f>Assumptions!$C$88</f>
        <v>0</v>
      </c>
    </row>
    <row r="169">
      <c r="A169" s="38" t="inlineStr">
        <is>
          <t>Administration</t>
        </is>
      </c>
      <c r="B169" s="58" t="inlineStr">
        <is>
          <t>AED</t>
        </is>
      </c>
      <c r="C169" s="59">
        <f>SUM(G169:R169)</f>
        <v>1820000</v>
      </c>
      <c r="D169" s="59">
        <f>SUM(S169:AD169)</f>
        <v>1770000</v>
      </c>
      <c r="E169" s="59">
        <f>SUM(AE169:AP169)</f>
        <v>1770000</v>
      </c>
      <c r="F169" s="40" t="n"/>
      <c r="G169" s="51">
        <f>SUM(G163:G168)</f>
        <v>197500</v>
      </c>
      <c r="H169" s="51">
        <f>SUM(H163:H168)</f>
        <v>147500</v>
      </c>
      <c r="I169" s="51">
        <f>SUM(I163:I168)</f>
        <v>147500</v>
      </c>
      <c r="J169" s="51">
        <f>SUM(J163:J168)</f>
        <v>147500</v>
      </c>
      <c r="K169" s="51">
        <f>SUM(K163:K168)</f>
        <v>147500</v>
      </c>
      <c r="L169" s="51">
        <f>SUM(L163:L168)</f>
        <v>147500</v>
      </c>
      <c r="M169" s="51">
        <f>SUM(M163:M168)</f>
        <v>147500</v>
      </c>
      <c r="N169" s="51">
        <f>SUM(N163:N168)</f>
        <v>147500</v>
      </c>
      <c r="O169" s="51">
        <f>SUM(O163:O168)</f>
        <v>147500</v>
      </c>
      <c r="P169" s="51">
        <f>SUM(P163:P168)</f>
        <v>147500</v>
      </c>
      <c r="Q169" s="51">
        <f>SUM(Q163:Q168)</f>
        <v>147500</v>
      </c>
      <c r="R169" s="51">
        <f>SUM(R163:R168)</f>
        <v>147500</v>
      </c>
      <c r="S169" s="51">
        <f>SUM(S163:S168)</f>
        <v>147500</v>
      </c>
      <c r="T169" s="51">
        <f>SUM(T163:T168)</f>
        <v>147500</v>
      </c>
      <c r="U169" s="51">
        <f>SUM(U163:U168)</f>
        <v>147500</v>
      </c>
      <c r="V169" s="51">
        <f>SUM(V163:V168)</f>
        <v>147500</v>
      </c>
      <c r="W169" s="51">
        <f>SUM(W163:W168)</f>
        <v>147500</v>
      </c>
      <c r="X169" s="51">
        <f>SUM(X163:X168)</f>
        <v>147500</v>
      </c>
      <c r="Y169" s="51">
        <f>SUM(Y163:Y168)</f>
        <v>147500</v>
      </c>
      <c r="Z169" s="51">
        <f>SUM(Z163:Z168)</f>
        <v>147500</v>
      </c>
      <c r="AA169" s="51">
        <f>SUM(AA163:AA168)</f>
        <v>147500</v>
      </c>
      <c r="AB169" s="51">
        <f>SUM(AB163:AB168)</f>
        <v>147500</v>
      </c>
      <c r="AC169" s="51">
        <f>SUM(AC163:AC168)</f>
        <v>147500</v>
      </c>
      <c r="AD169" s="51">
        <f>SUM(AD163:AD168)</f>
        <v>147500</v>
      </c>
      <c r="AE169" s="51">
        <f>SUM(AE163:AE168)</f>
        <v>147500</v>
      </c>
      <c r="AF169" s="51">
        <f>SUM(AF163:AF168)</f>
        <v>147500</v>
      </c>
      <c r="AG169" s="51">
        <f>SUM(AG163:AG168)</f>
        <v>147500</v>
      </c>
      <c r="AH169" s="51">
        <f>SUM(AH163:AH168)</f>
        <v>147500</v>
      </c>
      <c r="AI169" s="51">
        <f>SUM(AI163:AI168)</f>
        <v>147500</v>
      </c>
      <c r="AJ169" s="51">
        <f>SUM(AJ163:AJ168)</f>
        <v>147500</v>
      </c>
      <c r="AK169" s="51">
        <f>SUM(AK163:AK168)</f>
        <v>147500</v>
      </c>
      <c r="AL169" s="51">
        <f>SUM(AL163:AL168)</f>
        <v>147500</v>
      </c>
      <c r="AM169" s="51">
        <f>SUM(AM163:AM168)</f>
        <v>147500</v>
      </c>
      <c r="AN169" s="51">
        <f>SUM(AN163:AN168)</f>
        <v>147500</v>
      </c>
      <c r="AO169" s="51">
        <f>SUM(AO163:AO168)</f>
        <v>147500</v>
      </c>
      <c r="AP169" s="51">
        <f>SUM(AP163:AP168)</f>
        <v>147500</v>
      </c>
    </row>
    <row r="170">
      <c r="A170" s="11" t="inlineStr">
        <is>
          <t>Operating costs before contingency</t>
        </is>
      </c>
      <c r="B170" s="14" t="inlineStr">
        <is>
          <t>AED</t>
        </is>
      </c>
      <c r="C170" s="56">
        <f>SUM(G170:R170)</f>
        <v>7139998.46795438</v>
      </c>
      <c r="D170" s="56">
        <f>SUM(S170:AD170)</f>
        <v>8295738.71405551</v>
      </c>
      <c r="E170" s="56">
        <f>SUM(AE170:AP170)</f>
        <v>9568193.32441683</v>
      </c>
      <c r="G170" s="12">
        <f>G148+G156+G158+G162+G169</f>
        <v>712211.772915714</v>
      </c>
      <c r="H170" s="12">
        <f>H148+H156+H158+H162+H169</f>
        <v>565950.837081543</v>
      </c>
      <c r="I170" s="12">
        <f>I148+I156+I158+I162+I169</f>
        <v>569479.791908158</v>
      </c>
      <c r="J170" s="12">
        <f>J148+J156+J158+J162+J169</f>
        <v>572816.577414623</v>
      </c>
      <c r="K170" s="12">
        <f>K148+K156+K158+K162+K169</f>
        <v>586792.417203815</v>
      </c>
      <c r="L170" s="12">
        <f>L148+L156+L158+L162+L169</f>
        <v>590606.998249196</v>
      </c>
      <c r="M170" s="12">
        <f>M148+M156+M158+M162+M169</f>
        <v>574273.630678169</v>
      </c>
      <c r="N170" s="12">
        <f>N148+N156+N158+N162+N169</f>
        <v>577804.389858161</v>
      </c>
      <c r="O170" s="12">
        <f>O148+O156+O158+O162+O169</f>
        <v>592872.47422153</v>
      </c>
      <c r="P170" s="12">
        <f>P148+P156+P158+P162+P169</f>
        <v>596030.790098107</v>
      </c>
      <c r="Q170" s="12">
        <f>Q148+Q156+Q158+Q162+Q169</f>
        <v>599092.794658906</v>
      </c>
      <c r="R170" s="12">
        <f>R148+R156+R158+R162+R169</f>
        <v>602065.993666454</v>
      </c>
      <c r="S170" s="12">
        <f>S148+S156+S158+S162+S169</f>
        <v>670081.645011445</v>
      </c>
      <c r="T170" s="12">
        <f>T148+T156+T158+T162+T169</f>
        <v>673790.624843909</v>
      </c>
      <c r="U170" s="12">
        <f>U148+U156+U158+U162+U169</f>
        <v>677357.143091567</v>
      </c>
      <c r="V170" s="12">
        <f>V148+V156+V158+V162+V169</f>
        <v>680792.578344891</v>
      </c>
      <c r="W170" s="12">
        <f>W148+W156+W158+W162+W169</f>
        <v>689085.036771477</v>
      </c>
      <c r="X170" s="12">
        <f>X148+X156+X158+X162+X169</f>
        <v>692166.204226314</v>
      </c>
      <c r="Y170" s="12">
        <f>Y148+Y156+Y158+Y162+Y169</f>
        <v>695144.687343646</v>
      </c>
      <c r="Z170" s="12">
        <f>Z148+Z156+Z158+Z162+Z169</f>
        <v>698028.344858549</v>
      </c>
      <c r="AA170" s="12">
        <f>AA148+AA156+AA158+AA162+AA169</f>
        <v>700824.360261015</v>
      </c>
      <c r="AB170" s="12">
        <f>AB148+AB156+AB158+AB162+AB169</f>
        <v>703539.306757176</v>
      </c>
      <c r="AC170" s="12">
        <f>AC148+AC156+AC158+AC162+AC169</f>
        <v>706179.205399268</v>
      </c>
      <c r="AD170" s="12">
        <f>AD148+AD156+AD158+AD162+AD169</f>
        <v>708749.577146252</v>
      </c>
      <c r="AE170" s="12">
        <f>AE148+AE156+AE158+AE162+AE169</f>
        <v>773534.256454739</v>
      </c>
      <c r="AF170" s="12">
        <f>AF148+AF156+AF158+AF162+AF169</f>
        <v>776834.069004108</v>
      </c>
      <c r="AG170" s="12">
        <f>AG148+AG156+AG158+AG162+AG169</f>
        <v>780010.467369496</v>
      </c>
      <c r="AH170" s="12">
        <f>AH148+AH156+AH158+AH162+AH169</f>
        <v>783073.185749666</v>
      </c>
      <c r="AI170" s="12">
        <f>AI148+AI156+AI158+AI162+AI169</f>
        <v>790262.182269726</v>
      </c>
      <c r="AJ170" s="12">
        <f>AJ148+AJ156+AJ158+AJ162+AJ169</f>
        <v>793019.461838157</v>
      </c>
      <c r="AK170" s="12">
        <f>AK148+AK156+AK158+AK162+AK169</f>
        <v>795687.41485731</v>
      </c>
      <c r="AL170" s="12">
        <f>AL148+AL156+AL158+AL162+AL169</f>
        <v>798272.797819161</v>
      </c>
      <c r="AM170" s="12">
        <f>AM148+AM156+AM158+AM162+AM169</f>
        <v>800781.794198287</v>
      </c>
      <c r="AN170" s="12">
        <f>AN148+AN156+AN158+AN162+AN169</f>
        <v>803220.068948252</v>
      </c>
      <c r="AO170" s="12">
        <f>AO148+AO156+AO158+AO162+AO169</f>
        <v>835592.817314377</v>
      </c>
      <c r="AP170" s="12">
        <f>AP148+AP156+AP158+AP162+AP169</f>
        <v>837904.808593553</v>
      </c>
    </row>
    <row r="171">
      <c r="A171" s="4" t="inlineStr">
        <is>
          <t>Contingency</t>
        </is>
      </c>
      <c r="B171" s="14" t="inlineStr">
        <is>
          <t>AED</t>
        </is>
      </c>
      <c r="C171" s="56">
        <f>SUM(G171:R171)</f>
        <v>1070999.77019316</v>
      </c>
      <c r="D171" s="56">
        <f>SUM(S171:AD171)</f>
        <v>1244360.80710833</v>
      </c>
      <c r="E171" s="56">
        <f>SUM(AE171:AP171)</f>
        <v>1435228.99866252</v>
      </c>
      <c r="G171" s="57">
        <f>G170*Assumptions!$C$91</f>
        <v>106831.765937357</v>
      </c>
      <c r="H171" s="57">
        <f>H170*Assumptions!$C$91</f>
        <v>84892.6255622314</v>
      </c>
      <c r="I171" s="57">
        <f>I170*Assumptions!$C$91</f>
        <v>85421.9687862237</v>
      </c>
      <c r="J171" s="57">
        <f>J170*Assumptions!$C$91</f>
        <v>85922.4866121935</v>
      </c>
      <c r="K171" s="57">
        <f>K170*Assumptions!$C$91</f>
        <v>88018.8625805722</v>
      </c>
      <c r="L171" s="57">
        <f>L170*Assumptions!$C$91</f>
        <v>88591.0497373793</v>
      </c>
      <c r="M171" s="57">
        <f>M170*Assumptions!$C$91</f>
        <v>86141.0446017253</v>
      </c>
      <c r="N171" s="57">
        <f>N170*Assumptions!$C$91</f>
        <v>86670.6584787241</v>
      </c>
      <c r="O171" s="57">
        <f>O170*Assumptions!$C$91</f>
        <v>88930.8711332295</v>
      </c>
      <c r="P171" s="57">
        <f>P170*Assumptions!$C$91</f>
        <v>89404.6185147161</v>
      </c>
      <c r="Q171" s="57">
        <f>Q170*Assumptions!$C$91</f>
        <v>89863.9191988359</v>
      </c>
      <c r="R171" s="57">
        <f>R170*Assumptions!$C$91</f>
        <v>90309.8990499682</v>
      </c>
      <c r="S171" s="57">
        <f>S170*Assumptions!$C$91</f>
        <v>100512.246751717</v>
      </c>
      <c r="T171" s="57">
        <f>T170*Assumptions!$C$91</f>
        <v>101068.593726586</v>
      </c>
      <c r="U171" s="57">
        <f>U170*Assumptions!$C$91</f>
        <v>101603.571463735</v>
      </c>
      <c r="V171" s="57">
        <f>V170*Assumptions!$C$91</f>
        <v>102118.886751734</v>
      </c>
      <c r="W171" s="57">
        <f>W170*Assumptions!$C$91</f>
        <v>103362.755515722</v>
      </c>
      <c r="X171" s="57">
        <f>X170*Assumptions!$C$91</f>
        <v>103824.930633947</v>
      </c>
      <c r="Y171" s="57">
        <f>Y170*Assumptions!$C$91</f>
        <v>104271.703101547</v>
      </c>
      <c r="Z171" s="57">
        <f>Z170*Assumptions!$C$91</f>
        <v>104704.251728782</v>
      </c>
      <c r="AA171" s="57">
        <f>AA170*Assumptions!$C$91</f>
        <v>105123.654039152</v>
      </c>
      <c r="AB171" s="57">
        <f>AB170*Assumptions!$C$91</f>
        <v>105530.896013576</v>
      </c>
      <c r="AC171" s="57">
        <f>AC170*Assumptions!$C$91</f>
        <v>105926.88080989</v>
      </c>
      <c r="AD171" s="57">
        <f>AD170*Assumptions!$C$91</f>
        <v>106312.436571938</v>
      </c>
      <c r="AE171" s="57">
        <f>AE170*Assumptions!$C$91</f>
        <v>116030.138468211</v>
      </c>
      <c r="AF171" s="57">
        <f>AF170*Assumptions!$C$91</f>
        <v>116525.110350616</v>
      </c>
      <c r="AG171" s="57">
        <f>AG170*Assumptions!$C$91</f>
        <v>117001.570105424</v>
      </c>
      <c r="AH171" s="57">
        <f>AH170*Assumptions!$C$91</f>
        <v>117460.97786245</v>
      </c>
      <c r="AI171" s="57">
        <f>AI170*Assumptions!$C$91</f>
        <v>118539.327340459</v>
      </c>
      <c r="AJ171" s="57">
        <f>AJ170*Assumptions!$C$91</f>
        <v>118952.919275724</v>
      </c>
      <c r="AK171" s="57">
        <f>AK170*Assumptions!$C$91</f>
        <v>119353.112228597</v>
      </c>
      <c r="AL171" s="57">
        <f>AL170*Assumptions!$C$91</f>
        <v>119740.919672874</v>
      </c>
      <c r="AM171" s="57">
        <f>AM170*Assumptions!$C$91</f>
        <v>120117.269129743</v>
      </c>
      <c r="AN171" s="57">
        <f>AN170*Assumptions!$C$91</f>
        <v>120483.010342238</v>
      </c>
      <c r="AO171" s="57">
        <f>AO170*Assumptions!$C$91</f>
        <v>125338.922597157</v>
      </c>
      <c r="AP171" s="57">
        <f>AP170*Assumptions!$C$91</f>
        <v>125685.721289033</v>
      </c>
    </row>
    <row r="172">
      <c r="A172" s="38" t="inlineStr">
        <is>
          <t>Result</t>
        </is>
      </c>
      <c r="B172" s="58" t="inlineStr">
        <is>
          <t>AED</t>
        </is>
      </c>
      <c r="C172" s="59">
        <f>SUM(G172:R172)</f>
        <v>-80375.6213619311</v>
      </c>
      <c r="D172" s="59">
        <f>SUM(S172:AD172)</f>
        <v>8856346.00908564</v>
      </c>
      <c r="E172" s="59">
        <f>SUM(AE172:AP172)</f>
        <v>16478657.6180278</v>
      </c>
      <c r="F172" s="40" t="n"/>
      <c r="G172" s="51">
        <f>G149-G156-G158-G162-G169-G171</f>
        <v>-474567.774995929</v>
      </c>
      <c r="H172" s="51">
        <f>H149-H156-H158-H162-H169-H171</f>
        <v>-257415.976592346</v>
      </c>
      <c r="I172" s="51">
        <f>I149-I156-I158-I162-I169-I171</f>
        <v>-216259.512089124</v>
      </c>
      <c r="J172" s="51">
        <f>J149-J156-J158-J162-J169-J171</f>
        <v>-178292.332172705</v>
      </c>
      <c r="K172" s="51">
        <f>K149-K156-K158-K162-K169-K171</f>
        <v>45074.4399981136</v>
      </c>
      <c r="L172" s="51">
        <f>L149-L156-L158-L162-L169-L171</f>
        <v>104557.063183341</v>
      </c>
      <c r="M172" s="51">
        <f>M149-M156-M158-M162-M169-M171</f>
        <v>162332.224605788</v>
      </c>
      <c r="N172" s="51">
        <f>N149-N156-N158-N162-N169-N171</f>
        <v>194751.717349586</v>
      </c>
      <c r="O172" s="51">
        <f>O149-O156-O158-O162-O169-O171</f>
        <v>100339.455164457</v>
      </c>
      <c r="P172" s="51">
        <f>P149-P156-P158-P162-P169-P171</f>
        <v>124345.294609421</v>
      </c>
      <c r="Q172" s="51">
        <f>Q149-Q156-Q158-Q162-Q169-Q171</f>
        <v>146833.783297248</v>
      </c>
      <c r="R172" s="51">
        <f>R149-R156-R158-R162-R169-R171</f>
        <v>167925.996280218</v>
      </c>
      <c r="S172" s="51">
        <f>S149-S156-S158-S162-S169-S171</f>
        <v>470696.05964228</v>
      </c>
      <c r="T172" s="51">
        <f>T149-T156-T158-T162-T169-T171</f>
        <v>506235.03987507</v>
      </c>
      <c r="U172" s="51">
        <f>U149-U156-U158-U162-U169-U171</f>
        <v>539374.454317045</v>
      </c>
      <c r="V172" s="51">
        <f>V149-V156-V158-V162-V169-V171</f>
        <v>570310.381968876</v>
      </c>
      <c r="W172" s="51">
        <f>W149-W156-W158-W162-W169-W171</f>
        <v>763158.971984807</v>
      </c>
      <c r="X172" s="51">
        <f>X149-X156-X158-X162-X169-X171</f>
        <v>790009.012526207</v>
      </c>
      <c r="Y172" s="51">
        <f>Y149-Y156-Y158-Y162-Y169-Y171</f>
        <v>815142.824696375</v>
      </c>
      <c r="Z172" s="51">
        <f>Z149-Z156-Z158-Z162-Z169-Z171</f>
        <v>838694.629356238</v>
      </c>
      <c r="AA172" s="51">
        <f>AA149-AA156-AA158-AA162-AA169-AA171</f>
        <v>860786.844456022</v>
      </c>
      <c r="AB172" s="51">
        <f>AB149-AB156-AB158-AB162-AB169-AB171</f>
        <v>881531.243168993</v>
      </c>
      <c r="AC172" s="51">
        <f>AC149-AC156-AC158-AC162-AC169-AC171</f>
        <v>901029.988542057</v>
      </c>
      <c r="AD172" s="51">
        <f>AD149-AD156-AD158-AD162-AD169-AD171</f>
        <v>919376.558551665</v>
      </c>
      <c r="AE172" s="51">
        <f>AE149-AE156-AE158-AE162-AE169-AE171</f>
        <v>1147240.88940179</v>
      </c>
      <c r="AF172" s="51">
        <f>AF149-AF156-AF158-AF162-AF169-AF171</f>
        <v>1178375.13086344</v>
      </c>
      <c r="AG172" s="51">
        <f>AG149-AG156-AG158-AG162-AG169-AG171</f>
        <v>1207435.4238414</v>
      </c>
      <c r="AH172" s="51">
        <f>AH149-AH156-AH158-AH162-AH169-AH171</f>
        <v>1234589.07888381</v>
      </c>
      <c r="AI172" s="51">
        <f>AI149-AI156-AI158-AI162-AI169-AI171</f>
        <v>1399335.59744422</v>
      </c>
      <c r="AJ172" s="51">
        <f>AJ149-AJ156-AJ158-AJ162-AJ169-AJ171</f>
        <v>1422951.3271452</v>
      </c>
      <c r="AK172" s="51">
        <f>AK149-AK156-AK158-AK162-AK169-AK171</f>
        <v>1445077.1975029</v>
      </c>
      <c r="AL172" s="51">
        <f>AL149-AL156-AL158-AL162-AL169-AL171</f>
        <v>1465828.31120036</v>
      </c>
      <c r="AM172" s="51">
        <f>AM149-AM156-AM158-AM162-AM169-AM171</f>
        <v>1485309.77942496</v>
      </c>
      <c r="AN172" s="51">
        <f>AN149-AN156-AN158-AN162-AN169-AN171</f>
        <v>1503617.69159829</v>
      </c>
      <c r="AO172" s="51">
        <f>AO149-AO156-AO158-AO162-AO169-AO171</f>
        <v>1486339.98249345</v>
      </c>
      <c r="AP172" s="51">
        <f>AP149-AP156-AP158-AP162-AP169-AP171</f>
        <v>1502557.20822798</v>
      </c>
    </row>
    <row r="175">
      <c r="A175" s="11" t="inlineStr">
        <is>
          <t>Funding</t>
        </is>
      </c>
      <c r="B175" s="14" t="inlineStr">
        <is>
          <t>AED</t>
        </is>
      </c>
      <c r="C175" s="56">
        <f>SUM(G175:R175)</f>
        <v>7000000</v>
      </c>
      <c r="D175" s="56">
        <f>SUM(S175:AD175)</f>
        <v>0</v>
      </c>
      <c r="E175" s="56">
        <f>SUM(AE175:AP175)</f>
        <v>0</v>
      </c>
      <c r="G175" s="12">
        <f>IF(G96=1,Assumptions!$C$7,0)</f>
        <v>7000000</v>
      </c>
      <c r="H175" s="12">
        <f>IF(H96=1,Assumptions!$C$7,0)</f>
        <v>0</v>
      </c>
      <c r="I175" s="12">
        <f>IF(I96=1,Assumptions!$C$7,0)</f>
        <v>0</v>
      </c>
      <c r="J175" s="12">
        <f>IF(J96=1,Assumptions!$C$7,0)</f>
        <v>0</v>
      </c>
      <c r="K175" s="12">
        <f>IF(K96=1,Assumptions!$C$7,0)</f>
        <v>0</v>
      </c>
      <c r="L175" s="12">
        <f>IF(L96=1,Assumptions!$C$7,0)</f>
        <v>0</v>
      </c>
      <c r="M175" s="12">
        <f>IF(M96=1,Assumptions!$C$7,0)</f>
        <v>0</v>
      </c>
      <c r="N175" s="12">
        <f>IF(N96=1,Assumptions!$C$7,0)</f>
        <v>0</v>
      </c>
      <c r="O175" s="12">
        <f>IF(O96=1,Assumptions!$C$7,0)</f>
        <v>0</v>
      </c>
      <c r="P175" s="12">
        <f>IF(P96=1,Assumptions!$C$7,0)</f>
        <v>0</v>
      </c>
      <c r="Q175" s="12">
        <f>IF(Q96=1,Assumptions!$C$7,0)</f>
        <v>0</v>
      </c>
      <c r="R175" s="12">
        <f>IF(R96=1,Assumptions!$C$7,0)</f>
        <v>0</v>
      </c>
      <c r="S175" s="12">
        <f>IF(S96=1,Assumptions!$C$7,0)</f>
        <v>0</v>
      </c>
      <c r="T175" s="12">
        <f>IF(T96=1,Assumptions!$C$7,0)</f>
        <v>0</v>
      </c>
      <c r="U175" s="12">
        <f>IF(U96=1,Assumptions!$C$7,0)</f>
        <v>0</v>
      </c>
      <c r="V175" s="12">
        <f>IF(V96=1,Assumptions!$C$7,0)</f>
        <v>0</v>
      </c>
      <c r="W175" s="12">
        <f>IF(W96=1,Assumptions!$C$7,0)</f>
        <v>0</v>
      </c>
      <c r="X175" s="12">
        <f>IF(X96=1,Assumptions!$C$7,0)</f>
        <v>0</v>
      </c>
      <c r="Y175" s="12">
        <f>IF(Y96=1,Assumptions!$C$7,0)</f>
        <v>0</v>
      </c>
      <c r="Z175" s="12">
        <f>IF(Z96=1,Assumptions!$C$7,0)</f>
        <v>0</v>
      </c>
      <c r="AA175" s="12">
        <f>IF(AA96=1,Assumptions!$C$7,0)</f>
        <v>0</v>
      </c>
      <c r="AB175" s="12">
        <f>IF(AB96=1,Assumptions!$C$7,0)</f>
        <v>0</v>
      </c>
      <c r="AC175" s="12">
        <f>IF(AC96=1,Assumptions!$C$7,0)</f>
        <v>0</v>
      </c>
      <c r="AD175" s="12">
        <f>IF(AD96=1,Assumptions!$C$7,0)</f>
        <v>0</v>
      </c>
      <c r="AE175" s="12">
        <f>IF(AE96=1,Assumptions!$C$7,0)</f>
        <v>0</v>
      </c>
      <c r="AF175" s="12">
        <f>IF(AF96=1,Assumptions!$C$7,0)</f>
        <v>0</v>
      </c>
      <c r="AG175" s="12">
        <f>IF(AG96=1,Assumptions!$C$7,0)</f>
        <v>0</v>
      </c>
      <c r="AH175" s="12">
        <f>IF(AH96=1,Assumptions!$C$7,0)</f>
        <v>0</v>
      </c>
      <c r="AI175" s="12">
        <f>IF(AI96=1,Assumptions!$C$7,0)</f>
        <v>0</v>
      </c>
      <c r="AJ175" s="12">
        <f>IF(AJ96=1,Assumptions!$C$7,0)</f>
        <v>0</v>
      </c>
      <c r="AK175" s="12">
        <f>IF(AK96=1,Assumptions!$C$7,0)</f>
        <v>0</v>
      </c>
      <c r="AL175" s="12">
        <f>IF(AL96=1,Assumptions!$C$7,0)</f>
        <v>0</v>
      </c>
      <c r="AM175" s="12">
        <f>IF(AM96=1,Assumptions!$C$7,0)</f>
        <v>0</v>
      </c>
      <c r="AN175" s="12">
        <f>IF(AN96=1,Assumptions!$C$7,0)</f>
        <v>0</v>
      </c>
      <c r="AO175" s="12">
        <f>IF(AO96=1,Assumptions!$C$7,0)</f>
        <v>0</v>
      </c>
      <c r="AP175" s="12">
        <f>IF(AP96=1,Assumptions!$C$7,0)</f>
        <v>0</v>
      </c>
    </row>
    <row r="176">
      <c r="A176" s="38" t="inlineStr">
        <is>
          <t>Cash at end of month</t>
        </is>
      </c>
      <c r="B176" s="58" t="inlineStr">
        <is>
          <t>AED</t>
        </is>
      </c>
      <c r="C176" s="59">
        <f>R176</f>
        <v>6919624.37863807</v>
      </c>
      <c r="D176" s="59">
        <f>AD176</f>
        <v>15775970.3877237</v>
      </c>
      <c r="E176" s="59">
        <f>AP176</f>
        <v>32254628.0057515</v>
      </c>
      <c r="F176" s="40" t="n"/>
      <c r="G176" s="51">
        <f>Assumptions!$C$8+G172+G175</f>
        <v>6525432.22500407</v>
      </c>
      <c r="H176" s="51">
        <f>G176+H172+H175</f>
        <v>6268016.24841173</v>
      </c>
      <c r="I176" s="51">
        <f>H176+I172+I175</f>
        <v>6051756.7363226</v>
      </c>
      <c r="J176" s="51">
        <f>I176+J172+J175</f>
        <v>5873464.4041499</v>
      </c>
      <c r="K176" s="51">
        <f>J176+K172+K175</f>
        <v>5918538.84414801</v>
      </c>
      <c r="L176" s="51">
        <f>K176+L172+L175</f>
        <v>6023095.90733135</v>
      </c>
      <c r="M176" s="51">
        <f>L176+M172+M175</f>
        <v>6185428.13193714</v>
      </c>
      <c r="N176" s="51">
        <f>M176+N172+N175</f>
        <v>6380179.84928673</v>
      </c>
      <c r="O176" s="51">
        <f>N176+O172+O175</f>
        <v>6480519.30445118</v>
      </c>
      <c r="P176" s="51">
        <f>O176+P172+P175</f>
        <v>6604864.5990606</v>
      </c>
      <c r="Q176" s="51">
        <f>P176+Q172+Q175</f>
        <v>6751698.38235785</v>
      </c>
      <c r="R176" s="51">
        <f>Q176+R172+R175</f>
        <v>6919624.37863807</v>
      </c>
      <c r="S176" s="51">
        <f>R176+S172+S175</f>
        <v>7390320.43828035</v>
      </c>
      <c r="T176" s="51">
        <f>S176+T172+T175</f>
        <v>7896555.47815542</v>
      </c>
      <c r="U176" s="51">
        <f>T176+U172+U175</f>
        <v>8435929.93247246</v>
      </c>
      <c r="V176" s="51">
        <f>U176+V172+V175</f>
        <v>9006240.31444134</v>
      </c>
      <c r="W176" s="51">
        <f>V176+W172+W175</f>
        <v>9769399.28642615</v>
      </c>
      <c r="X176" s="51">
        <f>W176+X172+X175</f>
        <v>10559408.2989524</v>
      </c>
      <c r="Y176" s="51">
        <f>X176+Y172+Y175</f>
        <v>11374551.1236487</v>
      </c>
      <c r="Z176" s="51">
        <f>Y176+Z172+Z175</f>
        <v>12213245.753005</v>
      </c>
      <c r="AA176" s="51">
        <f>Z176+AA172+AA175</f>
        <v>13074032.597461</v>
      </c>
      <c r="AB176" s="51">
        <f>AA176+AB172+AB175</f>
        <v>13955563.84063</v>
      </c>
      <c r="AC176" s="51">
        <f>AB176+AC172+AC175</f>
        <v>14856593.829172</v>
      </c>
      <c r="AD176" s="51">
        <f>AC176+AD172+AD175</f>
        <v>15775970.3877237</v>
      </c>
      <c r="AE176" s="51">
        <f>AD176+AE172+AE175</f>
        <v>16923211.2771255</v>
      </c>
      <c r="AF176" s="51">
        <f>AE176+AF172+AF175</f>
        <v>18101586.4079889</v>
      </c>
      <c r="AG176" s="51">
        <f>AF176+AG172+AG175</f>
        <v>19309021.8318303</v>
      </c>
      <c r="AH176" s="51">
        <f>AG176+AH172+AH175</f>
        <v>20543610.9107141</v>
      </c>
      <c r="AI176" s="51">
        <f>AH176+AI172+AI175</f>
        <v>21942946.5081584</v>
      </c>
      <c r="AJ176" s="51">
        <f>AI176+AJ172+AJ175</f>
        <v>23365897.8353036</v>
      </c>
      <c r="AK176" s="51">
        <f>AJ176+AK172+AK175</f>
        <v>24810975.0328065</v>
      </c>
      <c r="AL176" s="51">
        <f>AK176+AL172+AL175</f>
        <v>26276803.3440068</v>
      </c>
      <c r="AM176" s="51">
        <f>AL176+AM172+AM175</f>
        <v>27762113.1234318</v>
      </c>
      <c r="AN176" s="51">
        <f>AM176+AN172+AN175</f>
        <v>29265730.8150301</v>
      </c>
      <c r="AO176" s="51">
        <f>AN176+AO172+AO175</f>
        <v>30752070.7975235</v>
      </c>
      <c r="AP176" s="51">
        <f>AO176+AP172+AP175</f>
        <v>32254628.0057515</v>
      </c>
    </row>
    <row r="177">
      <c r="A177" s="11" t="inlineStr">
        <is>
          <t>Lowest cash in the year</t>
        </is>
      </c>
      <c r="B177" s="14" t="inlineStr">
        <is>
          <t>AED</t>
        </is>
      </c>
      <c r="C177" s="63">
        <f>MIN(G176:R176)</f>
        <v>5873464.4041499</v>
      </c>
      <c r="D177" s="63">
        <f>MIN(S176:AD176)</f>
        <v>7390320.43828035</v>
      </c>
      <c r="E177" s="63">
        <f>MIN(AE176:AP176)</f>
        <v>16923211.2771255</v>
      </c>
    </row>
    <row r="178">
      <c r="A178" s="11" t="inlineStr">
        <is>
          <t>Month of the lowest cash</t>
        </is>
      </c>
      <c r="B178" s="14" t="inlineStr">
        <is>
          <t>month</t>
        </is>
      </c>
      <c r="C178" s="64">
        <f>MATCH(C177,G176:R176,0)+0</f>
        <v>4</v>
      </c>
      <c r="D178" s="64">
        <f>MATCH(D177,S176:AD176,0)+12</f>
        <v>13</v>
      </c>
      <c r="E178" s="64">
        <f>MATCH(E177,AE176:AP176,0)+24</f>
        <v>25</v>
      </c>
    </row>
    <row r="179">
      <c r="A179" s="11" t="inlineStr">
        <is>
          <t>Month number if the result is positive (999 if not)</t>
        </is>
      </c>
      <c r="B179" s="14" t="inlineStr">
        <is>
          <t>month</t>
        </is>
      </c>
      <c r="G179" s="25">
        <f>IF(G172&gt;0,G96,999)</f>
        <v>999</v>
      </c>
      <c r="H179" s="25">
        <f>IF(H172&gt;0,H96,999)</f>
        <v>999</v>
      </c>
      <c r="I179" s="25">
        <f>IF(I172&gt;0,I96,999)</f>
        <v>999</v>
      </c>
      <c r="J179" s="25">
        <f>IF(J172&gt;0,J96,999)</f>
        <v>999</v>
      </c>
      <c r="K179" s="25">
        <f>IF(K172&gt;0,K96,999)</f>
        <v>5</v>
      </c>
      <c r="L179" s="25">
        <f>IF(L172&gt;0,L96,999)</f>
        <v>6</v>
      </c>
      <c r="M179" s="25">
        <f>IF(M172&gt;0,M96,999)</f>
        <v>7</v>
      </c>
      <c r="N179" s="25">
        <f>IF(N172&gt;0,N96,999)</f>
        <v>8</v>
      </c>
      <c r="O179" s="25">
        <f>IF(O172&gt;0,O96,999)</f>
        <v>9</v>
      </c>
      <c r="P179" s="25">
        <f>IF(P172&gt;0,P96,999)</f>
        <v>10</v>
      </c>
      <c r="Q179" s="25">
        <f>IF(Q172&gt;0,Q96,999)</f>
        <v>11</v>
      </c>
      <c r="R179" s="25">
        <f>IF(R172&gt;0,R96,999)</f>
        <v>12</v>
      </c>
      <c r="S179" s="25">
        <f>IF(S172&gt;0,S96,999)</f>
        <v>13</v>
      </c>
      <c r="T179" s="25">
        <f>IF(T172&gt;0,T96,999)</f>
        <v>14</v>
      </c>
      <c r="U179" s="25">
        <f>IF(U172&gt;0,U96,999)</f>
        <v>15</v>
      </c>
      <c r="V179" s="25">
        <f>IF(V172&gt;0,V96,999)</f>
        <v>16</v>
      </c>
      <c r="W179" s="25">
        <f>IF(W172&gt;0,W96,999)</f>
        <v>17</v>
      </c>
      <c r="X179" s="25">
        <f>IF(X172&gt;0,X96,999)</f>
        <v>18</v>
      </c>
      <c r="Y179" s="25">
        <f>IF(Y172&gt;0,Y96,999)</f>
        <v>19</v>
      </c>
      <c r="Z179" s="25">
        <f>IF(Z172&gt;0,Z96,999)</f>
        <v>20</v>
      </c>
      <c r="AA179" s="25">
        <f>IF(AA172&gt;0,AA96,999)</f>
        <v>21</v>
      </c>
      <c r="AB179" s="25">
        <f>IF(AB172&gt;0,AB96,999)</f>
        <v>22</v>
      </c>
      <c r="AC179" s="25">
        <f>IF(AC172&gt;0,AC96,999)</f>
        <v>23</v>
      </c>
      <c r="AD179" s="25">
        <f>IF(AD172&gt;0,AD96,999)</f>
        <v>24</v>
      </c>
      <c r="AE179" s="25">
        <f>IF(AE172&gt;0,AE96,999)</f>
        <v>25</v>
      </c>
      <c r="AF179" s="25">
        <f>IF(AF172&gt;0,AF96,999)</f>
        <v>26</v>
      </c>
      <c r="AG179" s="25">
        <f>IF(AG172&gt;0,AG96,999)</f>
        <v>27</v>
      </c>
      <c r="AH179" s="25">
        <f>IF(AH172&gt;0,AH96,999)</f>
        <v>28</v>
      </c>
      <c r="AI179" s="25">
        <f>IF(AI172&gt;0,AI96,999)</f>
        <v>29</v>
      </c>
      <c r="AJ179" s="25">
        <f>IF(AJ172&gt;0,AJ96,999)</f>
        <v>30</v>
      </c>
      <c r="AK179" s="25">
        <f>IF(AK172&gt;0,AK96,999)</f>
        <v>31</v>
      </c>
      <c r="AL179" s="25">
        <f>IF(AL172&gt;0,AL96,999)</f>
        <v>32</v>
      </c>
      <c r="AM179" s="25">
        <f>IF(AM172&gt;0,AM96,999)</f>
        <v>33</v>
      </c>
      <c r="AN179" s="25">
        <f>IF(AN172&gt;0,AN96,999)</f>
        <v>34</v>
      </c>
      <c r="AO179" s="25">
        <f>IF(AO172&gt;0,AO96,999)</f>
        <v>35</v>
      </c>
      <c r="AP179" s="25">
        <f>IF(AP172&gt;0,AP96,999)</f>
        <v>36</v>
      </c>
    </row>
    <row r="180">
      <c r="A180" s="11" t="inlineStr">
        <is>
          <t>Month number if cash is below zero (999 if not)</t>
        </is>
      </c>
      <c r="B180" s="14" t="inlineStr">
        <is>
          <t>month</t>
        </is>
      </c>
      <c r="G180" s="25">
        <f>IF(G176&lt;0,G96,999)</f>
        <v>999</v>
      </c>
      <c r="H180" s="25">
        <f>IF(H176&lt;0,H96,999)</f>
        <v>999</v>
      </c>
      <c r="I180" s="25">
        <f>IF(I176&lt;0,I96,999)</f>
        <v>999</v>
      </c>
      <c r="J180" s="25">
        <f>IF(J176&lt;0,J96,999)</f>
        <v>999</v>
      </c>
      <c r="K180" s="25">
        <f>IF(K176&lt;0,K96,999)</f>
        <v>999</v>
      </c>
      <c r="L180" s="25">
        <f>IF(L176&lt;0,L96,999)</f>
        <v>999</v>
      </c>
      <c r="M180" s="25">
        <f>IF(M176&lt;0,M96,999)</f>
        <v>999</v>
      </c>
      <c r="N180" s="25">
        <f>IF(N176&lt;0,N96,999)</f>
        <v>999</v>
      </c>
      <c r="O180" s="25">
        <f>IF(O176&lt;0,O96,999)</f>
        <v>999</v>
      </c>
      <c r="P180" s="25">
        <f>IF(P176&lt;0,P96,999)</f>
        <v>999</v>
      </c>
      <c r="Q180" s="25">
        <f>IF(Q176&lt;0,Q96,999)</f>
        <v>999</v>
      </c>
      <c r="R180" s="25">
        <f>IF(R176&lt;0,R96,999)</f>
        <v>999</v>
      </c>
      <c r="S180" s="25">
        <f>IF(S176&lt;0,S96,999)</f>
        <v>999</v>
      </c>
      <c r="T180" s="25">
        <f>IF(T176&lt;0,T96,999)</f>
        <v>999</v>
      </c>
      <c r="U180" s="25">
        <f>IF(U176&lt;0,U96,999)</f>
        <v>999</v>
      </c>
      <c r="V180" s="25">
        <f>IF(V176&lt;0,V96,999)</f>
        <v>999</v>
      </c>
      <c r="W180" s="25">
        <f>IF(W176&lt;0,W96,999)</f>
        <v>999</v>
      </c>
      <c r="X180" s="25">
        <f>IF(X176&lt;0,X96,999)</f>
        <v>999</v>
      </c>
      <c r="Y180" s="25">
        <f>IF(Y176&lt;0,Y96,999)</f>
        <v>999</v>
      </c>
      <c r="Z180" s="25">
        <f>IF(Z176&lt;0,Z96,999)</f>
        <v>999</v>
      </c>
      <c r="AA180" s="25">
        <f>IF(AA176&lt;0,AA96,999)</f>
        <v>999</v>
      </c>
      <c r="AB180" s="25">
        <f>IF(AB176&lt;0,AB96,999)</f>
        <v>999</v>
      </c>
      <c r="AC180" s="25">
        <f>IF(AC176&lt;0,AC96,999)</f>
        <v>999</v>
      </c>
      <c r="AD180" s="25">
        <f>IF(AD176&lt;0,AD96,999)</f>
        <v>999</v>
      </c>
      <c r="AE180" s="25">
        <f>IF(AE176&lt;0,AE96,999)</f>
        <v>999</v>
      </c>
      <c r="AF180" s="25">
        <f>IF(AF176&lt;0,AF96,999)</f>
        <v>999</v>
      </c>
      <c r="AG180" s="25">
        <f>IF(AG176&lt;0,AG96,999)</f>
        <v>999</v>
      </c>
      <c r="AH180" s="25">
        <f>IF(AH176&lt;0,AH96,999)</f>
        <v>999</v>
      </c>
      <c r="AI180" s="25">
        <f>IF(AI176&lt;0,AI96,999)</f>
        <v>999</v>
      </c>
      <c r="AJ180" s="25">
        <f>IF(AJ176&lt;0,AJ96,999)</f>
        <v>999</v>
      </c>
      <c r="AK180" s="25">
        <f>IF(AK176&lt;0,AK96,999)</f>
        <v>999</v>
      </c>
      <c r="AL180" s="25">
        <f>IF(AL176&lt;0,AL96,999)</f>
        <v>999</v>
      </c>
      <c r="AM180" s="25">
        <f>IF(AM176&lt;0,AM96,999)</f>
        <v>999</v>
      </c>
      <c r="AN180" s="25">
        <f>IF(AN176&lt;0,AN96,999)</f>
        <v>999</v>
      </c>
      <c r="AO180" s="25">
        <f>IF(AO176&lt;0,AO96,999)</f>
        <v>999</v>
      </c>
      <c r="AP180" s="25">
        <f>IF(AP176&lt;0,AP96,999)</f>
        <v>999</v>
      </c>
    </row>
    <row r="184">
      <c r="A184" s="52" t="inlineStr">
        <is>
          <t>Run 3: cost per install from Sensitivity!A7, conversion from Sensitivity!D6</t>
        </is>
      </c>
    </row>
    <row r="185">
      <c r="A185" s="53" t="inlineStr"/>
      <c r="B185" s="53" t="inlineStr">
        <is>
          <t>Unit</t>
        </is>
      </c>
      <c r="C185" s="54" t="inlineStr">
        <is>
          <t>Year 1</t>
        </is>
      </c>
      <c r="D185" s="54" t="inlineStr">
        <is>
          <t>Year 2</t>
        </is>
      </c>
      <c r="E185" s="54" t="inlineStr">
        <is>
          <t>Year 3</t>
        </is>
      </c>
      <c r="F185" s="54" t="inlineStr"/>
      <c r="G185" s="54" t="inlineStr">
        <is>
          <t>M1</t>
        </is>
      </c>
      <c r="H185" s="54" t="inlineStr">
        <is>
          <t>M2</t>
        </is>
      </c>
      <c r="I185" s="54" t="inlineStr">
        <is>
          <t>M3</t>
        </is>
      </c>
      <c r="J185" s="54" t="inlineStr">
        <is>
          <t>M4</t>
        </is>
      </c>
      <c r="K185" s="54" t="inlineStr">
        <is>
          <t>M5</t>
        </is>
      </c>
      <c r="L185" s="54" t="inlineStr">
        <is>
          <t>M6</t>
        </is>
      </c>
      <c r="M185" s="54" t="inlineStr">
        <is>
          <t>M7</t>
        </is>
      </c>
      <c r="N185" s="54" t="inlineStr">
        <is>
          <t>M8</t>
        </is>
      </c>
      <c r="O185" s="54" t="inlineStr">
        <is>
          <t>M9</t>
        </is>
      </c>
      <c r="P185" s="54" t="inlineStr">
        <is>
          <t>M10</t>
        </is>
      </c>
      <c r="Q185" s="54" t="inlineStr">
        <is>
          <t>M11</t>
        </is>
      </c>
      <c r="R185" s="54" t="inlineStr">
        <is>
          <t>M12</t>
        </is>
      </c>
      <c r="S185" s="54" t="inlineStr">
        <is>
          <t>M13</t>
        </is>
      </c>
      <c r="T185" s="54" t="inlineStr">
        <is>
          <t>M14</t>
        </is>
      </c>
      <c r="U185" s="54" t="inlineStr">
        <is>
          <t>M15</t>
        </is>
      </c>
      <c r="V185" s="54" t="inlineStr">
        <is>
          <t>M16</t>
        </is>
      </c>
      <c r="W185" s="54" t="inlineStr">
        <is>
          <t>M17</t>
        </is>
      </c>
      <c r="X185" s="54" t="inlineStr">
        <is>
          <t>M18</t>
        </is>
      </c>
      <c r="Y185" s="54" t="inlineStr">
        <is>
          <t>M19</t>
        </is>
      </c>
      <c r="Z185" s="54" t="inlineStr">
        <is>
          <t>M20</t>
        </is>
      </c>
      <c r="AA185" s="54" t="inlineStr">
        <is>
          <t>M21</t>
        </is>
      </c>
      <c r="AB185" s="54" t="inlineStr">
        <is>
          <t>M22</t>
        </is>
      </c>
      <c r="AC185" s="54" t="inlineStr">
        <is>
          <t>M23</t>
        </is>
      </c>
      <c r="AD185" s="54" t="inlineStr">
        <is>
          <t>M24</t>
        </is>
      </c>
      <c r="AE185" s="54" t="inlineStr">
        <is>
          <t>M25</t>
        </is>
      </c>
      <c r="AF185" s="54" t="inlineStr">
        <is>
          <t>M26</t>
        </is>
      </c>
      <c r="AG185" s="54" t="inlineStr">
        <is>
          <t>M27</t>
        </is>
      </c>
      <c r="AH185" s="54" t="inlineStr">
        <is>
          <t>M28</t>
        </is>
      </c>
      <c r="AI185" s="54" t="inlineStr">
        <is>
          <t>M29</t>
        </is>
      </c>
      <c r="AJ185" s="54" t="inlineStr">
        <is>
          <t>M30</t>
        </is>
      </c>
      <c r="AK185" s="54" t="inlineStr">
        <is>
          <t>M31</t>
        </is>
      </c>
      <c r="AL185" s="54" t="inlineStr">
        <is>
          <t>M32</t>
        </is>
      </c>
      <c r="AM185" s="54" t="inlineStr">
        <is>
          <t>M33</t>
        </is>
      </c>
      <c r="AN185" s="54" t="inlineStr">
        <is>
          <t>M34</t>
        </is>
      </c>
      <c r="AO185" s="54" t="inlineStr">
        <is>
          <t>M35</t>
        </is>
      </c>
      <c r="AP185" s="54" t="inlineStr">
        <is>
          <t>M36</t>
        </is>
      </c>
    </row>
    <row r="186">
      <c r="A186" s="14" t="inlineStr">
        <is>
          <t>Month</t>
        </is>
      </c>
      <c r="G186" s="55" t="n">
        <v>1</v>
      </c>
      <c r="H186" s="55">
        <f>G186+1</f>
        <v>2</v>
      </c>
      <c r="I186" s="55">
        <f>H186+1</f>
        <v>3</v>
      </c>
      <c r="J186" s="55">
        <f>I186+1</f>
        <v>4</v>
      </c>
      <c r="K186" s="55">
        <f>J186+1</f>
        <v>5</v>
      </c>
      <c r="L186" s="55">
        <f>K186+1</f>
        <v>6</v>
      </c>
      <c r="M186" s="55">
        <f>L186+1</f>
        <v>7</v>
      </c>
      <c r="N186" s="55">
        <f>M186+1</f>
        <v>8</v>
      </c>
      <c r="O186" s="55">
        <f>N186+1</f>
        <v>9</v>
      </c>
      <c r="P186" s="55">
        <f>O186+1</f>
        <v>10</v>
      </c>
      <c r="Q186" s="55">
        <f>P186+1</f>
        <v>11</v>
      </c>
      <c r="R186" s="55">
        <f>Q186+1</f>
        <v>12</v>
      </c>
      <c r="S186" s="55">
        <f>R186+1</f>
        <v>13</v>
      </c>
      <c r="T186" s="55">
        <f>S186+1</f>
        <v>14</v>
      </c>
      <c r="U186" s="55">
        <f>T186+1</f>
        <v>15</v>
      </c>
      <c r="V186" s="55">
        <f>U186+1</f>
        <v>16</v>
      </c>
      <c r="W186" s="55">
        <f>V186+1</f>
        <v>17</v>
      </c>
      <c r="X186" s="55">
        <f>W186+1</f>
        <v>18</v>
      </c>
      <c r="Y186" s="55">
        <f>X186+1</f>
        <v>19</v>
      </c>
      <c r="Z186" s="55">
        <f>Y186+1</f>
        <v>20</v>
      </c>
      <c r="AA186" s="55">
        <f>Z186+1</f>
        <v>21</v>
      </c>
      <c r="AB186" s="55">
        <f>AA186+1</f>
        <v>22</v>
      </c>
      <c r="AC186" s="55">
        <f>AB186+1</f>
        <v>23</v>
      </c>
      <c r="AD186" s="55">
        <f>AC186+1</f>
        <v>24</v>
      </c>
      <c r="AE186" s="55">
        <f>AD186+1</f>
        <v>25</v>
      </c>
      <c r="AF186" s="55">
        <f>AE186+1</f>
        <v>26</v>
      </c>
      <c r="AG186" s="55">
        <f>AF186+1</f>
        <v>27</v>
      </c>
      <c r="AH186" s="55">
        <f>AG186+1</f>
        <v>28</v>
      </c>
      <c r="AI186" s="55">
        <f>AH186+1</f>
        <v>29</v>
      </c>
      <c r="AJ186" s="55">
        <f>AI186+1</f>
        <v>30</v>
      </c>
      <c r="AK186" s="55">
        <f>AJ186+1</f>
        <v>31</v>
      </c>
      <c r="AL186" s="55">
        <f>AK186+1</f>
        <v>32</v>
      </c>
      <c r="AM186" s="55">
        <f>AL186+1</f>
        <v>33</v>
      </c>
      <c r="AN186" s="55">
        <f>AM186+1</f>
        <v>34</v>
      </c>
      <c r="AO186" s="55">
        <f>AN186+1</f>
        <v>35</v>
      </c>
      <c r="AP186" s="55">
        <f>AO186+1</f>
        <v>36</v>
      </c>
    </row>
    <row r="187">
      <c r="A187" s="14" t="inlineStr">
        <is>
          <t>Year</t>
        </is>
      </c>
      <c r="G187" s="55">
        <f>INT((G186-1)/12)+1</f>
        <v>1</v>
      </c>
      <c r="H187" s="55">
        <f>INT((H186-1)/12)+1</f>
        <v>1</v>
      </c>
      <c r="I187" s="55">
        <f>INT((I186-1)/12)+1</f>
        <v>1</v>
      </c>
      <c r="J187" s="55">
        <f>INT((J186-1)/12)+1</f>
        <v>1</v>
      </c>
      <c r="K187" s="55">
        <f>INT((K186-1)/12)+1</f>
        <v>1</v>
      </c>
      <c r="L187" s="55">
        <f>INT((L186-1)/12)+1</f>
        <v>1</v>
      </c>
      <c r="M187" s="55">
        <f>INT((M186-1)/12)+1</f>
        <v>1</v>
      </c>
      <c r="N187" s="55">
        <f>INT((N186-1)/12)+1</f>
        <v>1</v>
      </c>
      <c r="O187" s="55">
        <f>INT((O186-1)/12)+1</f>
        <v>1</v>
      </c>
      <c r="P187" s="55">
        <f>INT((P186-1)/12)+1</f>
        <v>1</v>
      </c>
      <c r="Q187" s="55">
        <f>INT((Q186-1)/12)+1</f>
        <v>1</v>
      </c>
      <c r="R187" s="55">
        <f>INT((R186-1)/12)+1</f>
        <v>1</v>
      </c>
      <c r="S187" s="55">
        <f>INT((S186-1)/12)+1</f>
        <v>2</v>
      </c>
      <c r="T187" s="55">
        <f>INT((T186-1)/12)+1</f>
        <v>2</v>
      </c>
      <c r="U187" s="55">
        <f>INT((U186-1)/12)+1</f>
        <v>2</v>
      </c>
      <c r="V187" s="55">
        <f>INT((V186-1)/12)+1</f>
        <v>2</v>
      </c>
      <c r="W187" s="55">
        <f>INT((W186-1)/12)+1</f>
        <v>2</v>
      </c>
      <c r="X187" s="55">
        <f>INT((X186-1)/12)+1</f>
        <v>2</v>
      </c>
      <c r="Y187" s="55">
        <f>INT((Y186-1)/12)+1</f>
        <v>2</v>
      </c>
      <c r="Z187" s="55">
        <f>INT((Z186-1)/12)+1</f>
        <v>2</v>
      </c>
      <c r="AA187" s="55">
        <f>INT((AA186-1)/12)+1</f>
        <v>2</v>
      </c>
      <c r="AB187" s="55">
        <f>INT((AB186-1)/12)+1</f>
        <v>2</v>
      </c>
      <c r="AC187" s="55">
        <f>INT((AC186-1)/12)+1</f>
        <v>2</v>
      </c>
      <c r="AD187" s="55">
        <f>INT((AD186-1)/12)+1</f>
        <v>2</v>
      </c>
      <c r="AE187" s="55">
        <f>INT((AE186-1)/12)+1</f>
        <v>3</v>
      </c>
      <c r="AF187" s="55">
        <f>INT((AF186-1)/12)+1</f>
        <v>3</v>
      </c>
      <c r="AG187" s="55">
        <f>INT((AG186-1)/12)+1</f>
        <v>3</v>
      </c>
      <c r="AH187" s="55">
        <f>INT((AH186-1)/12)+1</f>
        <v>3</v>
      </c>
      <c r="AI187" s="55">
        <f>INT((AI186-1)/12)+1</f>
        <v>3</v>
      </c>
      <c r="AJ187" s="55">
        <f>INT((AJ186-1)/12)+1</f>
        <v>3</v>
      </c>
      <c r="AK187" s="55">
        <f>INT((AK186-1)/12)+1</f>
        <v>3</v>
      </c>
      <c r="AL187" s="55">
        <f>INT((AL186-1)/12)+1</f>
        <v>3</v>
      </c>
      <c r="AM187" s="55">
        <f>INT((AM186-1)/12)+1</f>
        <v>3</v>
      </c>
      <c r="AN187" s="55">
        <f>INT((AN186-1)/12)+1</f>
        <v>3</v>
      </c>
      <c r="AO187" s="55">
        <f>INT((AO186-1)/12)+1</f>
        <v>3</v>
      </c>
      <c r="AP187" s="55">
        <f>INT((AP186-1)/12)+1</f>
        <v>3</v>
      </c>
    </row>
    <row r="188">
      <c r="A188" s="35" t="inlineStr">
        <is>
          <t>Acquisition</t>
        </is>
      </c>
    </row>
    <row r="190">
      <c r="A190" s="11" t="inlineStr">
        <is>
          <t>Performance marketing spend</t>
        </is>
      </c>
      <c r="B190" s="14" t="inlineStr">
        <is>
          <t>AED</t>
        </is>
      </c>
      <c r="C190" s="56">
        <f>SUM(G190:R190)</f>
        <v>1800000</v>
      </c>
      <c r="D190" s="56">
        <f>SUM(S190:AD190)</f>
        <v>2400000</v>
      </c>
      <c r="E190" s="56">
        <f>SUM(AE190:AP190)</f>
        <v>3000000</v>
      </c>
      <c r="G190" s="12">
        <f>CHOOSE(G187,Assumptions!$C$11,Assumptions!$C$12,Assumptions!$C$13)</f>
        <v>150000</v>
      </c>
      <c r="H190" s="12">
        <f>CHOOSE(H187,Assumptions!$C$11,Assumptions!$C$12,Assumptions!$C$13)</f>
        <v>150000</v>
      </c>
      <c r="I190" s="12">
        <f>CHOOSE(I187,Assumptions!$C$11,Assumptions!$C$12,Assumptions!$C$13)</f>
        <v>150000</v>
      </c>
      <c r="J190" s="12">
        <f>CHOOSE(J187,Assumptions!$C$11,Assumptions!$C$12,Assumptions!$C$13)</f>
        <v>150000</v>
      </c>
      <c r="K190" s="12">
        <f>CHOOSE(K187,Assumptions!$C$11,Assumptions!$C$12,Assumptions!$C$13)</f>
        <v>150000</v>
      </c>
      <c r="L190" s="12">
        <f>CHOOSE(L187,Assumptions!$C$11,Assumptions!$C$12,Assumptions!$C$13)</f>
        <v>150000</v>
      </c>
      <c r="M190" s="12">
        <f>CHOOSE(M187,Assumptions!$C$11,Assumptions!$C$12,Assumptions!$C$13)</f>
        <v>150000</v>
      </c>
      <c r="N190" s="12">
        <f>CHOOSE(N187,Assumptions!$C$11,Assumptions!$C$12,Assumptions!$C$13)</f>
        <v>150000</v>
      </c>
      <c r="O190" s="12">
        <f>CHOOSE(O187,Assumptions!$C$11,Assumptions!$C$12,Assumptions!$C$13)</f>
        <v>150000</v>
      </c>
      <c r="P190" s="12">
        <f>CHOOSE(P187,Assumptions!$C$11,Assumptions!$C$12,Assumptions!$C$13)</f>
        <v>150000</v>
      </c>
      <c r="Q190" s="12">
        <f>CHOOSE(Q187,Assumptions!$C$11,Assumptions!$C$12,Assumptions!$C$13)</f>
        <v>150000</v>
      </c>
      <c r="R190" s="12">
        <f>CHOOSE(R187,Assumptions!$C$11,Assumptions!$C$12,Assumptions!$C$13)</f>
        <v>150000</v>
      </c>
      <c r="S190" s="12">
        <f>CHOOSE(S187,Assumptions!$C$11,Assumptions!$C$12,Assumptions!$C$13)</f>
        <v>200000</v>
      </c>
      <c r="T190" s="12">
        <f>CHOOSE(T187,Assumptions!$C$11,Assumptions!$C$12,Assumptions!$C$13)</f>
        <v>200000</v>
      </c>
      <c r="U190" s="12">
        <f>CHOOSE(U187,Assumptions!$C$11,Assumptions!$C$12,Assumptions!$C$13)</f>
        <v>200000</v>
      </c>
      <c r="V190" s="12">
        <f>CHOOSE(V187,Assumptions!$C$11,Assumptions!$C$12,Assumptions!$C$13)</f>
        <v>200000</v>
      </c>
      <c r="W190" s="12">
        <f>CHOOSE(W187,Assumptions!$C$11,Assumptions!$C$12,Assumptions!$C$13)</f>
        <v>200000</v>
      </c>
      <c r="X190" s="12">
        <f>CHOOSE(X187,Assumptions!$C$11,Assumptions!$C$12,Assumptions!$C$13)</f>
        <v>200000</v>
      </c>
      <c r="Y190" s="12">
        <f>CHOOSE(Y187,Assumptions!$C$11,Assumptions!$C$12,Assumptions!$C$13)</f>
        <v>200000</v>
      </c>
      <c r="Z190" s="12">
        <f>CHOOSE(Z187,Assumptions!$C$11,Assumptions!$C$12,Assumptions!$C$13)</f>
        <v>200000</v>
      </c>
      <c r="AA190" s="12">
        <f>CHOOSE(AA187,Assumptions!$C$11,Assumptions!$C$12,Assumptions!$C$13)</f>
        <v>200000</v>
      </c>
      <c r="AB190" s="12">
        <f>CHOOSE(AB187,Assumptions!$C$11,Assumptions!$C$12,Assumptions!$C$13)</f>
        <v>200000</v>
      </c>
      <c r="AC190" s="12">
        <f>CHOOSE(AC187,Assumptions!$C$11,Assumptions!$C$12,Assumptions!$C$13)</f>
        <v>200000</v>
      </c>
      <c r="AD190" s="12">
        <f>CHOOSE(AD187,Assumptions!$C$11,Assumptions!$C$12,Assumptions!$C$13)</f>
        <v>200000</v>
      </c>
      <c r="AE190" s="12">
        <f>CHOOSE(AE187,Assumptions!$C$11,Assumptions!$C$12,Assumptions!$C$13)</f>
        <v>250000</v>
      </c>
      <c r="AF190" s="12">
        <f>CHOOSE(AF187,Assumptions!$C$11,Assumptions!$C$12,Assumptions!$C$13)</f>
        <v>250000</v>
      </c>
      <c r="AG190" s="12">
        <f>CHOOSE(AG187,Assumptions!$C$11,Assumptions!$C$12,Assumptions!$C$13)</f>
        <v>250000</v>
      </c>
      <c r="AH190" s="12">
        <f>CHOOSE(AH187,Assumptions!$C$11,Assumptions!$C$12,Assumptions!$C$13)</f>
        <v>250000</v>
      </c>
      <c r="AI190" s="12">
        <f>CHOOSE(AI187,Assumptions!$C$11,Assumptions!$C$12,Assumptions!$C$13)</f>
        <v>250000</v>
      </c>
      <c r="AJ190" s="12">
        <f>CHOOSE(AJ187,Assumptions!$C$11,Assumptions!$C$12,Assumptions!$C$13)</f>
        <v>250000</v>
      </c>
      <c r="AK190" s="12">
        <f>CHOOSE(AK187,Assumptions!$C$11,Assumptions!$C$12,Assumptions!$C$13)</f>
        <v>250000</v>
      </c>
      <c r="AL190" s="12">
        <f>CHOOSE(AL187,Assumptions!$C$11,Assumptions!$C$12,Assumptions!$C$13)</f>
        <v>250000</v>
      </c>
      <c r="AM190" s="12">
        <f>CHOOSE(AM187,Assumptions!$C$11,Assumptions!$C$12,Assumptions!$C$13)</f>
        <v>250000</v>
      </c>
      <c r="AN190" s="12">
        <f>CHOOSE(AN187,Assumptions!$C$11,Assumptions!$C$12,Assumptions!$C$13)</f>
        <v>250000</v>
      </c>
      <c r="AO190" s="12">
        <f>CHOOSE(AO187,Assumptions!$C$11,Assumptions!$C$12,Assumptions!$C$13)</f>
        <v>250000</v>
      </c>
      <c r="AP190" s="12">
        <f>CHOOSE(AP187,Assumptions!$C$11,Assumptions!$C$12,Assumptions!$C$13)</f>
        <v>250000</v>
      </c>
    </row>
    <row r="191">
      <c r="A191" s="11" t="inlineStr">
        <is>
          <t>Installs</t>
        </is>
      </c>
      <c r="B191" s="14" t="inlineStr">
        <is>
          <t>installs</t>
        </is>
      </c>
      <c r="C191" s="56">
        <f>SUM(G191:R191)</f>
        <v>180000</v>
      </c>
      <c r="D191" s="56">
        <f>SUM(S191:AD191)</f>
        <v>240000</v>
      </c>
      <c r="E191" s="56">
        <f>SUM(AE191:AP191)</f>
        <v>300000</v>
      </c>
      <c r="G191" s="12">
        <f>G190/Sensitivity!$A$7</f>
        <v>15000</v>
      </c>
      <c r="H191" s="12">
        <f>H190/Sensitivity!$A$7</f>
        <v>15000</v>
      </c>
      <c r="I191" s="12">
        <f>I190/Sensitivity!$A$7</f>
        <v>15000</v>
      </c>
      <c r="J191" s="12">
        <f>J190/Sensitivity!$A$7</f>
        <v>15000</v>
      </c>
      <c r="K191" s="12">
        <f>K190/Sensitivity!$A$7</f>
        <v>15000</v>
      </c>
      <c r="L191" s="12">
        <f>L190/Sensitivity!$A$7</f>
        <v>15000</v>
      </c>
      <c r="M191" s="12">
        <f>M190/Sensitivity!$A$7</f>
        <v>15000</v>
      </c>
      <c r="N191" s="12">
        <f>N190/Sensitivity!$A$7</f>
        <v>15000</v>
      </c>
      <c r="O191" s="12">
        <f>O190/Sensitivity!$A$7</f>
        <v>15000</v>
      </c>
      <c r="P191" s="12">
        <f>P190/Sensitivity!$A$7</f>
        <v>15000</v>
      </c>
      <c r="Q191" s="12">
        <f>Q190/Sensitivity!$A$7</f>
        <v>15000</v>
      </c>
      <c r="R191" s="12">
        <f>R190/Sensitivity!$A$7</f>
        <v>15000</v>
      </c>
      <c r="S191" s="12">
        <f>S190/Sensitivity!$A$7</f>
        <v>20000</v>
      </c>
      <c r="T191" s="12">
        <f>T190/Sensitivity!$A$7</f>
        <v>20000</v>
      </c>
      <c r="U191" s="12">
        <f>U190/Sensitivity!$A$7</f>
        <v>20000</v>
      </c>
      <c r="V191" s="12">
        <f>V190/Sensitivity!$A$7</f>
        <v>20000</v>
      </c>
      <c r="W191" s="12">
        <f>W190/Sensitivity!$A$7</f>
        <v>20000</v>
      </c>
      <c r="X191" s="12">
        <f>X190/Sensitivity!$A$7</f>
        <v>20000</v>
      </c>
      <c r="Y191" s="12">
        <f>Y190/Sensitivity!$A$7</f>
        <v>20000</v>
      </c>
      <c r="Z191" s="12">
        <f>Z190/Sensitivity!$A$7</f>
        <v>20000</v>
      </c>
      <c r="AA191" s="12">
        <f>AA190/Sensitivity!$A$7</f>
        <v>20000</v>
      </c>
      <c r="AB191" s="12">
        <f>AB190/Sensitivity!$A$7</f>
        <v>20000</v>
      </c>
      <c r="AC191" s="12">
        <f>AC190/Sensitivity!$A$7</f>
        <v>20000</v>
      </c>
      <c r="AD191" s="12">
        <f>AD190/Sensitivity!$A$7</f>
        <v>20000</v>
      </c>
      <c r="AE191" s="12">
        <f>AE190/Sensitivity!$A$7</f>
        <v>25000</v>
      </c>
      <c r="AF191" s="12">
        <f>AF190/Sensitivity!$A$7</f>
        <v>25000</v>
      </c>
      <c r="AG191" s="12">
        <f>AG190/Sensitivity!$A$7</f>
        <v>25000</v>
      </c>
      <c r="AH191" s="12">
        <f>AH190/Sensitivity!$A$7</f>
        <v>25000</v>
      </c>
      <c r="AI191" s="12">
        <f>AI190/Sensitivity!$A$7</f>
        <v>25000</v>
      </c>
      <c r="AJ191" s="12">
        <f>AJ190/Sensitivity!$A$7</f>
        <v>25000</v>
      </c>
      <c r="AK191" s="12">
        <f>AK190/Sensitivity!$A$7</f>
        <v>25000</v>
      </c>
      <c r="AL191" s="12">
        <f>AL190/Sensitivity!$A$7</f>
        <v>25000</v>
      </c>
      <c r="AM191" s="12">
        <f>AM190/Sensitivity!$A$7</f>
        <v>25000</v>
      </c>
      <c r="AN191" s="12">
        <f>AN190/Sensitivity!$A$7</f>
        <v>25000</v>
      </c>
      <c r="AO191" s="12">
        <f>AO190/Sensitivity!$A$7</f>
        <v>25000</v>
      </c>
      <c r="AP191" s="12">
        <f>AP190/Sensitivity!$A$7</f>
        <v>25000</v>
      </c>
    </row>
    <row r="192">
      <c r="A192" s="11" t="inlineStr">
        <is>
          <t>Paid members (installs x conversion)</t>
        </is>
      </c>
      <c r="B192" s="14" t="inlineStr">
        <is>
          <t>members</t>
        </is>
      </c>
      <c r="C192" s="56">
        <f>SUM(G192:R192)</f>
        <v>14400</v>
      </c>
      <c r="D192" s="56">
        <f>SUM(S192:AD192)</f>
        <v>19200</v>
      </c>
      <c r="E192" s="56">
        <f>SUM(AE192:AP192)</f>
        <v>24000</v>
      </c>
      <c r="G192" s="12">
        <f>G191*Sensitivity!$D$6</f>
        <v>1200</v>
      </c>
      <c r="H192" s="12">
        <f>H191*Sensitivity!$D$6</f>
        <v>1200</v>
      </c>
      <c r="I192" s="12">
        <f>I191*Sensitivity!$D$6</f>
        <v>1200</v>
      </c>
      <c r="J192" s="12">
        <f>J191*Sensitivity!$D$6</f>
        <v>1200</v>
      </c>
      <c r="K192" s="12">
        <f>K191*Sensitivity!$D$6</f>
        <v>1200</v>
      </c>
      <c r="L192" s="12">
        <f>L191*Sensitivity!$D$6</f>
        <v>1200</v>
      </c>
      <c r="M192" s="12">
        <f>M191*Sensitivity!$D$6</f>
        <v>1200</v>
      </c>
      <c r="N192" s="12">
        <f>N191*Sensitivity!$D$6</f>
        <v>1200</v>
      </c>
      <c r="O192" s="12">
        <f>O191*Sensitivity!$D$6</f>
        <v>1200</v>
      </c>
      <c r="P192" s="12">
        <f>P191*Sensitivity!$D$6</f>
        <v>1200</v>
      </c>
      <c r="Q192" s="12">
        <f>Q191*Sensitivity!$D$6</f>
        <v>1200</v>
      </c>
      <c r="R192" s="12">
        <f>R191*Sensitivity!$D$6</f>
        <v>1200</v>
      </c>
      <c r="S192" s="12">
        <f>S191*Sensitivity!$D$6</f>
        <v>1600</v>
      </c>
      <c r="T192" s="12">
        <f>T191*Sensitivity!$D$6</f>
        <v>1600</v>
      </c>
      <c r="U192" s="12">
        <f>U191*Sensitivity!$D$6</f>
        <v>1600</v>
      </c>
      <c r="V192" s="12">
        <f>V191*Sensitivity!$D$6</f>
        <v>1600</v>
      </c>
      <c r="W192" s="12">
        <f>W191*Sensitivity!$D$6</f>
        <v>1600</v>
      </c>
      <c r="X192" s="12">
        <f>X191*Sensitivity!$D$6</f>
        <v>1600</v>
      </c>
      <c r="Y192" s="12">
        <f>Y191*Sensitivity!$D$6</f>
        <v>1600</v>
      </c>
      <c r="Z192" s="12">
        <f>Z191*Sensitivity!$D$6</f>
        <v>1600</v>
      </c>
      <c r="AA192" s="12">
        <f>AA191*Sensitivity!$D$6</f>
        <v>1600</v>
      </c>
      <c r="AB192" s="12">
        <f>AB191*Sensitivity!$D$6</f>
        <v>1600</v>
      </c>
      <c r="AC192" s="12">
        <f>AC191*Sensitivity!$D$6</f>
        <v>1600</v>
      </c>
      <c r="AD192" s="12">
        <f>AD191*Sensitivity!$D$6</f>
        <v>1600</v>
      </c>
      <c r="AE192" s="12">
        <f>AE191*Sensitivity!$D$6</f>
        <v>2000</v>
      </c>
      <c r="AF192" s="12">
        <f>AF191*Sensitivity!$D$6</f>
        <v>2000</v>
      </c>
      <c r="AG192" s="12">
        <f>AG191*Sensitivity!$D$6</f>
        <v>2000</v>
      </c>
      <c r="AH192" s="12">
        <f>AH191*Sensitivity!$D$6</f>
        <v>2000</v>
      </c>
      <c r="AI192" s="12">
        <f>AI191*Sensitivity!$D$6</f>
        <v>2000</v>
      </c>
      <c r="AJ192" s="12">
        <f>AJ191*Sensitivity!$D$6</f>
        <v>2000</v>
      </c>
      <c r="AK192" s="12">
        <f>AK191*Sensitivity!$D$6</f>
        <v>2000</v>
      </c>
      <c r="AL192" s="12">
        <f>AL191*Sensitivity!$D$6</f>
        <v>2000</v>
      </c>
      <c r="AM192" s="12">
        <f>AM191*Sensitivity!$D$6</f>
        <v>2000</v>
      </c>
      <c r="AN192" s="12">
        <f>AN191*Sensitivity!$D$6</f>
        <v>2000</v>
      </c>
      <c r="AO192" s="12">
        <f>AO191*Sensitivity!$D$6</f>
        <v>2000</v>
      </c>
      <c r="AP192" s="12">
        <f>AP191*Sensitivity!$D$6</f>
        <v>2000</v>
      </c>
    </row>
    <row r="193">
      <c r="A193" s="11" t="inlineStr">
        <is>
          <t>Organic, PR and creator members</t>
        </is>
      </c>
      <c r="B193" s="14" t="inlineStr">
        <is>
          <t>members</t>
        </is>
      </c>
      <c r="C193" s="56">
        <f>SUM(G193:R193)</f>
        <v>8640</v>
      </c>
      <c r="D193" s="56">
        <f>SUM(S193:AD193)</f>
        <v>11520</v>
      </c>
      <c r="E193" s="56">
        <f>SUM(AE193:AP193)</f>
        <v>14400</v>
      </c>
      <c r="G193" s="12">
        <f>G192*Assumptions!$C$16</f>
        <v>720</v>
      </c>
      <c r="H193" s="12">
        <f>H192*Assumptions!$C$16</f>
        <v>720</v>
      </c>
      <c r="I193" s="12">
        <f>I192*Assumptions!$C$16</f>
        <v>720</v>
      </c>
      <c r="J193" s="12">
        <f>J192*Assumptions!$C$16</f>
        <v>720</v>
      </c>
      <c r="K193" s="12">
        <f>K192*Assumptions!$C$16</f>
        <v>720</v>
      </c>
      <c r="L193" s="12">
        <f>L192*Assumptions!$C$16</f>
        <v>720</v>
      </c>
      <c r="M193" s="12">
        <f>M192*Assumptions!$C$16</f>
        <v>720</v>
      </c>
      <c r="N193" s="12">
        <f>N192*Assumptions!$C$16</f>
        <v>720</v>
      </c>
      <c r="O193" s="12">
        <f>O192*Assumptions!$C$16</f>
        <v>720</v>
      </c>
      <c r="P193" s="12">
        <f>P192*Assumptions!$C$16</f>
        <v>720</v>
      </c>
      <c r="Q193" s="12">
        <f>Q192*Assumptions!$C$16</f>
        <v>720</v>
      </c>
      <c r="R193" s="12">
        <f>R192*Assumptions!$C$16</f>
        <v>720</v>
      </c>
      <c r="S193" s="12">
        <f>S192*Assumptions!$C$16</f>
        <v>960</v>
      </c>
      <c r="T193" s="12">
        <f>T192*Assumptions!$C$16</f>
        <v>960</v>
      </c>
      <c r="U193" s="12">
        <f>U192*Assumptions!$C$16</f>
        <v>960</v>
      </c>
      <c r="V193" s="12">
        <f>V192*Assumptions!$C$16</f>
        <v>960</v>
      </c>
      <c r="W193" s="12">
        <f>W192*Assumptions!$C$16</f>
        <v>960</v>
      </c>
      <c r="X193" s="12">
        <f>X192*Assumptions!$C$16</f>
        <v>960</v>
      </c>
      <c r="Y193" s="12">
        <f>Y192*Assumptions!$C$16</f>
        <v>960</v>
      </c>
      <c r="Z193" s="12">
        <f>Z192*Assumptions!$C$16</f>
        <v>960</v>
      </c>
      <c r="AA193" s="12">
        <f>AA192*Assumptions!$C$16</f>
        <v>960</v>
      </c>
      <c r="AB193" s="12">
        <f>AB192*Assumptions!$C$16</f>
        <v>960</v>
      </c>
      <c r="AC193" s="12">
        <f>AC192*Assumptions!$C$16</f>
        <v>960</v>
      </c>
      <c r="AD193" s="12">
        <f>AD192*Assumptions!$C$16</f>
        <v>960</v>
      </c>
      <c r="AE193" s="12">
        <f>AE192*Assumptions!$C$16</f>
        <v>1200</v>
      </c>
      <c r="AF193" s="12">
        <f>AF192*Assumptions!$C$16</f>
        <v>1200</v>
      </c>
      <c r="AG193" s="12">
        <f>AG192*Assumptions!$C$16</f>
        <v>1200</v>
      </c>
      <c r="AH193" s="12">
        <f>AH192*Assumptions!$C$16</f>
        <v>1200</v>
      </c>
      <c r="AI193" s="12">
        <f>AI192*Assumptions!$C$16</f>
        <v>1200</v>
      </c>
      <c r="AJ193" s="12">
        <f>AJ192*Assumptions!$C$16</f>
        <v>1200</v>
      </c>
      <c r="AK193" s="12">
        <f>AK192*Assumptions!$C$16</f>
        <v>1200</v>
      </c>
      <c r="AL193" s="12">
        <f>AL192*Assumptions!$C$16</f>
        <v>1200</v>
      </c>
      <c r="AM193" s="12">
        <f>AM192*Assumptions!$C$16</f>
        <v>1200</v>
      </c>
      <c r="AN193" s="12">
        <f>AN192*Assumptions!$C$16</f>
        <v>1200</v>
      </c>
      <c r="AO193" s="12">
        <f>AO192*Assumptions!$C$16</f>
        <v>1200</v>
      </c>
      <c r="AP193" s="12">
        <f>AP192*Assumptions!$C$16</f>
        <v>1200</v>
      </c>
    </row>
    <row r="194">
      <c r="A194" s="4" t="inlineStr">
        <is>
          <t>New individual members</t>
        </is>
      </c>
      <c r="B194" s="14" t="inlineStr">
        <is>
          <t>members</t>
        </is>
      </c>
      <c r="C194" s="56">
        <f>SUM(G194:R194)</f>
        <v>23040</v>
      </c>
      <c r="D194" s="56">
        <f>SUM(S194:AD194)</f>
        <v>30720</v>
      </c>
      <c r="E194" s="56">
        <f>SUM(AE194:AP194)</f>
        <v>38400</v>
      </c>
      <c r="G194" s="57">
        <f>G192+G193</f>
        <v>1920</v>
      </c>
      <c r="H194" s="57">
        <f>H192+H193</f>
        <v>1920</v>
      </c>
      <c r="I194" s="57">
        <f>I192+I193</f>
        <v>1920</v>
      </c>
      <c r="J194" s="57">
        <f>J192+J193</f>
        <v>1920</v>
      </c>
      <c r="K194" s="57">
        <f>K192+K193</f>
        <v>1920</v>
      </c>
      <c r="L194" s="57">
        <f>L192+L193</f>
        <v>1920</v>
      </c>
      <c r="M194" s="57">
        <f>M192+M193</f>
        <v>1920</v>
      </c>
      <c r="N194" s="57">
        <f>N192+N193</f>
        <v>1920</v>
      </c>
      <c r="O194" s="57">
        <f>O192+O193</f>
        <v>1920</v>
      </c>
      <c r="P194" s="57">
        <f>P192+P193</f>
        <v>1920</v>
      </c>
      <c r="Q194" s="57">
        <f>Q192+Q193</f>
        <v>1920</v>
      </c>
      <c r="R194" s="57">
        <f>R192+R193</f>
        <v>1920</v>
      </c>
      <c r="S194" s="57">
        <f>S192+S193</f>
        <v>2560</v>
      </c>
      <c r="T194" s="57">
        <f>T192+T193</f>
        <v>2560</v>
      </c>
      <c r="U194" s="57">
        <f>U192+U193</f>
        <v>2560</v>
      </c>
      <c r="V194" s="57">
        <f>V192+V193</f>
        <v>2560</v>
      </c>
      <c r="W194" s="57">
        <f>W192+W193</f>
        <v>2560</v>
      </c>
      <c r="X194" s="57">
        <f>X192+X193</f>
        <v>2560</v>
      </c>
      <c r="Y194" s="57">
        <f>Y192+Y193</f>
        <v>2560</v>
      </c>
      <c r="Z194" s="57">
        <f>Z192+Z193</f>
        <v>2560</v>
      </c>
      <c r="AA194" s="57">
        <f>AA192+AA193</f>
        <v>2560</v>
      </c>
      <c r="AB194" s="57">
        <f>AB192+AB193</f>
        <v>2560</v>
      </c>
      <c r="AC194" s="57">
        <f>AC192+AC193</f>
        <v>2560</v>
      </c>
      <c r="AD194" s="57">
        <f>AD192+AD193</f>
        <v>2560</v>
      </c>
      <c r="AE194" s="57">
        <f>AE192+AE193</f>
        <v>3200</v>
      </c>
      <c r="AF194" s="57">
        <f>AF192+AF193</f>
        <v>3200</v>
      </c>
      <c r="AG194" s="57">
        <f>AG192+AG193</f>
        <v>3200</v>
      </c>
      <c r="AH194" s="57">
        <f>AH192+AH193</f>
        <v>3200</v>
      </c>
      <c r="AI194" s="57">
        <f>AI192+AI193</f>
        <v>3200</v>
      </c>
      <c r="AJ194" s="57">
        <f>AJ192+AJ193</f>
        <v>3200</v>
      </c>
      <c r="AK194" s="57">
        <f>AK192+AK193</f>
        <v>3200</v>
      </c>
      <c r="AL194" s="57">
        <f>AL192+AL193</f>
        <v>3200</v>
      </c>
      <c r="AM194" s="57">
        <f>AM192+AM193</f>
        <v>3200</v>
      </c>
      <c r="AN194" s="57">
        <f>AN192+AN193</f>
        <v>3200</v>
      </c>
      <c r="AO194" s="57">
        <f>AO192+AO193</f>
        <v>3200</v>
      </c>
      <c r="AP194" s="57">
        <f>AP192+AP193</f>
        <v>3200</v>
      </c>
    </row>
    <row r="195">
      <c r="A195" s="11" t="inlineStr">
        <is>
          <t xml:space="preserve">  on the weekly plan</t>
        </is>
      </c>
      <c r="B195" s="14" t="inlineStr">
        <is>
          <t>members</t>
        </is>
      </c>
      <c r="C195" s="56">
        <f>SUM(G195:R195)</f>
        <v>3456</v>
      </c>
      <c r="D195" s="56">
        <f>SUM(S195:AD195)</f>
        <v>4608</v>
      </c>
      <c r="E195" s="56">
        <f>SUM(AE195:AP195)</f>
        <v>5760</v>
      </c>
      <c r="G195" s="12">
        <f>G194*Assumptions!$C$19</f>
        <v>288</v>
      </c>
      <c r="H195" s="12">
        <f>H194*Assumptions!$C$19</f>
        <v>288</v>
      </c>
      <c r="I195" s="12">
        <f>I194*Assumptions!$C$19</f>
        <v>288</v>
      </c>
      <c r="J195" s="12">
        <f>J194*Assumptions!$C$19</f>
        <v>288</v>
      </c>
      <c r="K195" s="12">
        <f>K194*Assumptions!$C$19</f>
        <v>288</v>
      </c>
      <c r="L195" s="12">
        <f>L194*Assumptions!$C$19</f>
        <v>288</v>
      </c>
      <c r="M195" s="12">
        <f>M194*Assumptions!$C$19</f>
        <v>288</v>
      </c>
      <c r="N195" s="12">
        <f>N194*Assumptions!$C$19</f>
        <v>288</v>
      </c>
      <c r="O195" s="12">
        <f>O194*Assumptions!$C$19</f>
        <v>288</v>
      </c>
      <c r="P195" s="12">
        <f>P194*Assumptions!$C$19</f>
        <v>288</v>
      </c>
      <c r="Q195" s="12">
        <f>Q194*Assumptions!$C$19</f>
        <v>288</v>
      </c>
      <c r="R195" s="12">
        <f>R194*Assumptions!$C$19</f>
        <v>288</v>
      </c>
      <c r="S195" s="12">
        <f>S194*Assumptions!$C$19</f>
        <v>384</v>
      </c>
      <c r="T195" s="12">
        <f>T194*Assumptions!$C$19</f>
        <v>384</v>
      </c>
      <c r="U195" s="12">
        <f>U194*Assumptions!$C$19</f>
        <v>384</v>
      </c>
      <c r="V195" s="12">
        <f>V194*Assumptions!$C$19</f>
        <v>384</v>
      </c>
      <c r="W195" s="12">
        <f>W194*Assumptions!$C$19</f>
        <v>384</v>
      </c>
      <c r="X195" s="12">
        <f>X194*Assumptions!$C$19</f>
        <v>384</v>
      </c>
      <c r="Y195" s="12">
        <f>Y194*Assumptions!$C$19</f>
        <v>384</v>
      </c>
      <c r="Z195" s="12">
        <f>Z194*Assumptions!$C$19</f>
        <v>384</v>
      </c>
      <c r="AA195" s="12">
        <f>AA194*Assumptions!$C$19</f>
        <v>384</v>
      </c>
      <c r="AB195" s="12">
        <f>AB194*Assumptions!$C$19</f>
        <v>384</v>
      </c>
      <c r="AC195" s="12">
        <f>AC194*Assumptions!$C$19</f>
        <v>384</v>
      </c>
      <c r="AD195" s="12">
        <f>AD194*Assumptions!$C$19</f>
        <v>384</v>
      </c>
      <c r="AE195" s="12">
        <f>AE194*Assumptions!$C$19</f>
        <v>480</v>
      </c>
      <c r="AF195" s="12">
        <f>AF194*Assumptions!$C$19</f>
        <v>480</v>
      </c>
      <c r="AG195" s="12">
        <f>AG194*Assumptions!$C$19</f>
        <v>480</v>
      </c>
      <c r="AH195" s="12">
        <f>AH194*Assumptions!$C$19</f>
        <v>480</v>
      </c>
      <c r="AI195" s="12">
        <f>AI194*Assumptions!$C$19</f>
        <v>480</v>
      </c>
      <c r="AJ195" s="12">
        <f>AJ194*Assumptions!$C$19</f>
        <v>480</v>
      </c>
      <c r="AK195" s="12">
        <f>AK194*Assumptions!$C$19</f>
        <v>480</v>
      </c>
      <c r="AL195" s="12">
        <f>AL194*Assumptions!$C$19</f>
        <v>480</v>
      </c>
      <c r="AM195" s="12">
        <f>AM194*Assumptions!$C$19</f>
        <v>480</v>
      </c>
      <c r="AN195" s="12">
        <f>AN194*Assumptions!$C$19</f>
        <v>480</v>
      </c>
      <c r="AO195" s="12">
        <f>AO194*Assumptions!$C$19</f>
        <v>480</v>
      </c>
      <c r="AP195" s="12">
        <f>AP194*Assumptions!$C$19</f>
        <v>480</v>
      </c>
    </row>
    <row r="196">
      <c r="A196" s="11" t="inlineStr">
        <is>
          <t xml:space="preserve">  on the monthly plan</t>
        </is>
      </c>
      <c r="B196" s="14" t="inlineStr">
        <is>
          <t>members</t>
        </is>
      </c>
      <c r="C196" s="56">
        <f>SUM(G196:R196)</f>
        <v>10368</v>
      </c>
      <c r="D196" s="56">
        <f>SUM(S196:AD196)</f>
        <v>13824</v>
      </c>
      <c r="E196" s="56">
        <f>SUM(AE196:AP196)</f>
        <v>17280</v>
      </c>
      <c r="G196" s="12">
        <f>G194*Assumptions!$C$18</f>
        <v>864</v>
      </c>
      <c r="H196" s="12">
        <f>H194*Assumptions!$C$18</f>
        <v>864</v>
      </c>
      <c r="I196" s="12">
        <f>I194*Assumptions!$C$18</f>
        <v>864</v>
      </c>
      <c r="J196" s="12">
        <f>J194*Assumptions!$C$18</f>
        <v>864</v>
      </c>
      <c r="K196" s="12">
        <f>K194*Assumptions!$C$18</f>
        <v>864</v>
      </c>
      <c r="L196" s="12">
        <f>L194*Assumptions!$C$18</f>
        <v>864</v>
      </c>
      <c r="M196" s="12">
        <f>M194*Assumptions!$C$18</f>
        <v>864</v>
      </c>
      <c r="N196" s="12">
        <f>N194*Assumptions!$C$18</f>
        <v>864</v>
      </c>
      <c r="O196" s="12">
        <f>O194*Assumptions!$C$18</f>
        <v>864</v>
      </c>
      <c r="P196" s="12">
        <f>P194*Assumptions!$C$18</f>
        <v>864</v>
      </c>
      <c r="Q196" s="12">
        <f>Q194*Assumptions!$C$18</f>
        <v>864</v>
      </c>
      <c r="R196" s="12">
        <f>R194*Assumptions!$C$18</f>
        <v>864</v>
      </c>
      <c r="S196" s="12">
        <f>S194*Assumptions!$C$18</f>
        <v>1152</v>
      </c>
      <c r="T196" s="12">
        <f>T194*Assumptions!$C$18</f>
        <v>1152</v>
      </c>
      <c r="U196" s="12">
        <f>U194*Assumptions!$C$18</f>
        <v>1152</v>
      </c>
      <c r="V196" s="12">
        <f>V194*Assumptions!$C$18</f>
        <v>1152</v>
      </c>
      <c r="W196" s="12">
        <f>W194*Assumptions!$C$18</f>
        <v>1152</v>
      </c>
      <c r="X196" s="12">
        <f>X194*Assumptions!$C$18</f>
        <v>1152</v>
      </c>
      <c r="Y196" s="12">
        <f>Y194*Assumptions!$C$18</f>
        <v>1152</v>
      </c>
      <c r="Z196" s="12">
        <f>Z194*Assumptions!$C$18</f>
        <v>1152</v>
      </c>
      <c r="AA196" s="12">
        <f>AA194*Assumptions!$C$18</f>
        <v>1152</v>
      </c>
      <c r="AB196" s="12">
        <f>AB194*Assumptions!$C$18</f>
        <v>1152</v>
      </c>
      <c r="AC196" s="12">
        <f>AC194*Assumptions!$C$18</f>
        <v>1152</v>
      </c>
      <c r="AD196" s="12">
        <f>AD194*Assumptions!$C$18</f>
        <v>1152</v>
      </c>
      <c r="AE196" s="12">
        <f>AE194*Assumptions!$C$18</f>
        <v>1440</v>
      </c>
      <c r="AF196" s="12">
        <f>AF194*Assumptions!$C$18</f>
        <v>1440</v>
      </c>
      <c r="AG196" s="12">
        <f>AG194*Assumptions!$C$18</f>
        <v>1440</v>
      </c>
      <c r="AH196" s="12">
        <f>AH194*Assumptions!$C$18</f>
        <v>1440</v>
      </c>
      <c r="AI196" s="12">
        <f>AI194*Assumptions!$C$18</f>
        <v>1440</v>
      </c>
      <c r="AJ196" s="12">
        <f>AJ194*Assumptions!$C$18</f>
        <v>1440</v>
      </c>
      <c r="AK196" s="12">
        <f>AK194*Assumptions!$C$18</f>
        <v>1440</v>
      </c>
      <c r="AL196" s="12">
        <f>AL194*Assumptions!$C$18</f>
        <v>1440</v>
      </c>
      <c r="AM196" s="12">
        <f>AM194*Assumptions!$C$18</f>
        <v>1440</v>
      </c>
      <c r="AN196" s="12">
        <f>AN194*Assumptions!$C$18</f>
        <v>1440</v>
      </c>
      <c r="AO196" s="12">
        <f>AO194*Assumptions!$C$18</f>
        <v>1440</v>
      </c>
      <c r="AP196" s="12">
        <f>AP194*Assumptions!$C$18</f>
        <v>1440</v>
      </c>
    </row>
    <row r="197">
      <c r="A197" s="35" t="inlineStr">
        <is>
          <t>Members (end of month)</t>
        </is>
      </c>
      <c r="B197" s="14" t="inlineStr">
        <is>
          <t>members</t>
        </is>
      </c>
      <c r="C197" s="56">
        <f>SUM(G197:R197)</f>
        <v>9216</v>
      </c>
      <c r="D197" s="56">
        <f>SUM(S197:AD197)</f>
        <v>12288</v>
      </c>
      <c r="E197" s="56">
        <f>SUM(AE197:AP197)</f>
        <v>15360</v>
      </c>
      <c r="G197" s="12">
        <f>G194*Assumptions!$C$17</f>
        <v>768</v>
      </c>
      <c r="H197" s="12">
        <f>H194*Assumptions!$C$17</f>
        <v>768</v>
      </c>
      <c r="I197" s="12">
        <f>I194*Assumptions!$C$17</f>
        <v>768</v>
      </c>
      <c r="J197" s="12">
        <f>J194*Assumptions!$C$17</f>
        <v>768</v>
      </c>
      <c r="K197" s="12">
        <f>K194*Assumptions!$C$17</f>
        <v>768</v>
      </c>
      <c r="L197" s="12">
        <f>L194*Assumptions!$C$17</f>
        <v>768</v>
      </c>
      <c r="M197" s="12">
        <f>M194*Assumptions!$C$17</f>
        <v>768</v>
      </c>
      <c r="N197" s="12">
        <f>N194*Assumptions!$C$17</f>
        <v>768</v>
      </c>
      <c r="O197" s="12">
        <f>O194*Assumptions!$C$17</f>
        <v>768</v>
      </c>
      <c r="P197" s="12">
        <f>P194*Assumptions!$C$17</f>
        <v>768</v>
      </c>
      <c r="Q197" s="12">
        <f>Q194*Assumptions!$C$17</f>
        <v>768</v>
      </c>
      <c r="R197" s="12">
        <f>R194*Assumptions!$C$17</f>
        <v>768</v>
      </c>
      <c r="S197" s="12">
        <f>S194*Assumptions!$C$17</f>
        <v>1024</v>
      </c>
      <c r="T197" s="12">
        <f>T194*Assumptions!$C$17</f>
        <v>1024</v>
      </c>
      <c r="U197" s="12">
        <f>U194*Assumptions!$C$17</f>
        <v>1024</v>
      </c>
      <c r="V197" s="12">
        <f>V194*Assumptions!$C$17</f>
        <v>1024</v>
      </c>
      <c r="W197" s="12">
        <f>W194*Assumptions!$C$17</f>
        <v>1024</v>
      </c>
      <c r="X197" s="12">
        <f>X194*Assumptions!$C$17</f>
        <v>1024</v>
      </c>
      <c r="Y197" s="12">
        <f>Y194*Assumptions!$C$17</f>
        <v>1024</v>
      </c>
      <c r="Z197" s="12">
        <f>Z194*Assumptions!$C$17</f>
        <v>1024</v>
      </c>
      <c r="AA197" s="12">
        <f>AA194*Assumptions!$C$17</f>
        <v>1024</v>
      </c>
      <c r="AB197" s="12">
        <f>AB194*Assumptions!$C$17</f>
        <v>1024</v>
      </c>
      <c r="AC197" s="12">
        <f>AC194*Assumptions!$C$17</f>
        <v>1024</v>
      </c>
      <c r="AD197" s="12">
        <f>AD194*Assumptions!$C$17</f>
        <v>1024</v>
      </c>
      <c r="AE197" s="12">
        <f>AE194*Assumptions!$C$17</f>
        <v>1280</v>
      </c>
      <c r="AF197" s="12">
        <f>AF194*Assumptions!$C$17</f>
        <v>1280</v>
      </c>
      <c r="AG197" s="12">
        <f>AG194*Assumptions!$C$17</f>
        <v>1280</v>
      </c>
      <c r="AH197" s="12">
        <f>AH194*Assumptions!$C$17</f>
        <v>1280</v>
      </c>
      <c r="AI197" s="12">
        <f>AI194*Assumptions!$C$17</f>
        <v>1280</v>
      </c>
      <c r="AJ197" s="12">
        <f>AJ194*Assumptions!$C$17</f>
        <v>1280</v>
      </c>
      <c r="AK197" s="12">
        <f>AK194*Assumptions!$C$17</f>
        <v>1280</v>
      </c>
      <c r="AL197" s="12">
        <f>AL194*Assumptions!$C$17</f>
        <v>1280</v>
      </c>
      <c r="AM197" s="12">
        <f>AM194*Assumptions!$C$17</f>
        <v>1280</v>
      </c>
      <c r="AN197" s="12">
        <f>AN194*Assumptions!$C$17</f>
        <v>1280</v>
      </c>
      <c r="AO197" s="12">
        <f>AO194*Assumptions!$C$17</f>
        <v>1280</v>
      </c>
      <c r="AP197" s="12">
        <f>AP194*Assumptions!$C$17</f>
        <v>1280</v>
      </c>
    </row>
    <row r="200">
      <c r="A200" s="11" t="inlineStr">
        <is>
          <t>Weekly payers</t>
        </is>
      </c>
      <c r="B200" s="14" t="inlineStr">
        <is>
          <t>members</t>
        </is>
      </c>
      <c r="C200" s="56">
        <f>R200</f>
        <v>1882.38922602797</v>
      </c>
      <c r="D200" s="56">
        <f>AD200</f>
        <v>2915.82936145435</v>
      </c>
      <c r="E200" s="56">
        <f>AP200</f>
        <v>3766.17566527693</v>
      </c>
      <c r="G200" s="12">
        <f>G195</f>
        <v>288</v>
      </c>
      <c r="H200" s="12">
        <f>G200*(1-Assumptions!$C$21)+H195</f>
        <v>541.44</v>
      </c>
      <c r="I200" s="12">
        <f>H200*(1-Assumptions!$C$21)+I195</f>
        <v>764.4672</v>
      </c>
      <c r="J200" s="12">
        <f>I200*(1-Assumptions!$C$21)+J195</f>
        <v>960.731136</v>
      </c>
      <c r="K200" s="12">
        <f>J200*(1-Assumptions!$C$21)+K195</f>
        <v>1133.44339968</v>
      </c>
      <c r="L200" s="12">
        <f>K200*(1-Assumptions!$C$21)+L195</f>
        <v>1285.4301917184</v>
      </c>
      <c r="M200" s="12">
        <f>L200*(1-Assumptions!$C$21)+M195</f>
        <v>1419.17856871219</v>
      </c>
      <c r="N200" s="12">
        <f>M200*(1-Assumptions!$C$21)+N195</f>
        <v>1536.87714046673</v>
      </c>
      <c r="O200" s="12">
        <f>N200*(1-Assumptions!$C$21)+O195</f>
        <v>1640.45188361072</v>
      </c>
      <c r="P200" s="12">
        <f>O200*(1-Assumptions!$C$21)+P195</f>
        <v>1731.59765757743</v>
      </c>
      <c r="Q200" s="12">
        <f>P200*(1-Assumptions!$C$21)+Q195</f>
        <v>1811.80593866814</v>
      </c>
      <c r="R200" s="12">
        <f>Q200*(1-Assumptions!$C$21)+R195</f>
        <v>1882.38922602797</v>
      </c>
      <c r="S200" s="12">
        <f>R200*(1-Assumptions!$C$21)+S195</f>
        <v>2040.50251890461</v>
      </c>
      <c r="T200" s="12">
        <f>S200*(1-Assumptions!$C$21)+T195</f>
        <v>2179.64221663606</v>
      </c>
      <c r="U200" s="12">
        <f>T200*(1-Assumptions!$C$21)+U195</f>
        <v>2302.08515063973</v>
      </c>
      <c r="V200" s="12">
        <f>U200*(1-Assumptions!$C$21)+V195</f>
        <v>2409.83493256296</v>
      </c>
      <c r="W200" s="12">
        <f>V200*(1-Assumptions!$C$21)+W195</f>
        <v>2504.65474065541</v>
      </c>
      <c r="X200" s="12">
        <f>W200*(1-Assumptions!$C$21)+X195</f>
        <v>2588.09617177676</v>
      </c>
      <c r="Y200" s="12">
        <f>X200*(1-Assumptions!$C$21)+Y195</f>
        <v>2661.52463116355</v>
      </c>
      <c r="Z200" s="12">
        <f>Y200*(1-Assumptions!$C$21)+Z195</f>
        <v>2726.14167542392</v>
      </c>
      <c r="AA200" s="12">
        <f>Z200*(1-Assumptions!$C$21)+AA195</f>
        <v>2783.00467437305</v>
      </c>
      <c r="AB200" s="12">
        <f>AA200*(1-Assumptions!$C$21)+AB195</f>
        <v>2833.04411344829</v>
      </c>
      <c r="AC200" s="12">
        <f>AB200*(1-Assumptions!$C$21)+AC195</f>
        <v>2877.07881983449</v>
      </c>
      <c r="AD200" s="12">
        <f>AC200*(1-Assumptions!$C$21)+AD195</f>
        <v>2915.82936145435</v>
      </c>
      <c r="AE200" s="12">
        <f>AD200*(1-Assumptions!$C$21)+AE195</f>
        <v>3045.92983807983</v>
      </c>
      <c r="AF200" s="12">
        <f>AE200*(1-Assumptions!$C$21)+AF195</f>
        <v>3160.41825751025</v>
      </c>
      <c r="AG200" s="12">
        <f>AF200*(1-Assumptions!$C$21)+AG195</f>
        <v>3261.16806660902</v>
      </c>
      <c r="AH200" s="12">
        <f>AG200*(1-Assumptions!$C$21)+AH195</f>
        <v>3349.82789861594</v>
      </c>
      <c r="AI200" s="12">
        <f>AH200*(1-Assumptions!$C$21)+AI195</f>
        <v>3427.84855078203</v>
      </c>
      <c r="AJ200" s="12">
        <f>AI200*(1-Assumptions!$C$21)+AJ195</f>
        <v>3496.50672468818</v>
      </c>
      <c r="AK200" s="12">
        <f>AJ200*(1-Assumptions!$C$21)+AK195</f>
        <v>3556.9259177256</v>
      </c>
      <c r="AL200" s="12">
        <f>AK200*(1-Assumptions!$C$21)+AL195</f>
        <v>3610.09480759853</v>
      </c>
      <c r="AM200" s="12">
        <f>AL200*(1-Assumptions!$C$21)+AM195</f>
        <v>3656.88343068671</v>
      </c>
      <c r="AN200" s="12">
        <f>AM200*(1-Assumptions!$C$21)+AN195</f>
        <v>3698.0574190043</v>
      </c>
      <c r="AO200" s="12">
        <f>AN200*(1-Assumptions!$C$21)+AO195</f>
        <v>3734.29052872378</v>
      </c>
      <c r="AP200" s="12">
        <f>AO200*(1-Assumptions!$C$21)+AP195</f>
        <v>3766.17566527693</v>
      </c>
    </row>
    <row r="201">
      <c r="A201" s="11" t="inlineStr">
        <is>
          <t>Monthly payers</t>
        </is>
      </c>
      <c r="B201" s="14" t="inlineStr">
        <is>
          <t>members</t>
        </is>
      </c>
      <c r="C201" s="56">
        <f>R201</f>
        <v>7546.74746667475</v>
      </c>
      <c r="D201" s="56">
        <f>AD201</f>
        <v>13653.9803857298</v>
      </c>
      <c r="E201" s="56">
        <f>AP201</f>
        <v>19076.1190881021</v>
      </c>
      <c r="G201" s="12">
        <f>G196</f>
        <v>864</v>
      </c>
      <c r="H201" s="12">
        <f>G201*(1-Assumptions!$C$22)+H196</f>
        <v>1676.16</v>
      </c>
      <c r="I201" s="12">
        <f>H201*(1-Assumptions!$C$22)+I196</f>
        <v>2439.5904</v>
      </c>
      <c r="J201" s="12">
        <f>I201*(1-Assumptions!$C$22)+J196</f>
        <v>3157.214976</v>
      </c>
      <c r="K201" s="12">
        <f>J201*(1-Assumptions!$C$22)+K196</f>
        <v>3831.78207744</v>
      </c>
      <c r="L201" s="12">
        <f>K201*(1-Assumptions!$C$22)+L196</f>
        <v>4465.8751527936</v>
      </c>
      <c r="M201" s="12">
        <f>L201*(1-Assumptions!$C$22)+M196</f>
        <v>5061.92264362598</v>
      </c>
      <c r="N201" s="12">
        <f>M201*(1-Assumptions!$C$22)+N196</f>
        <v>5622.20728500843</v>
      </c>
      <c r="O201" s="12">
        <f>N201*(1-Assumptions!$C$22)+O196</f>
        <v>6148.87484790792</v>
      </c>
      <c r="P201" s="12">
        <f>O201*(1-Assumptions!$C$22)+P196</f>
        <v>6643.94235703344</v>
      </c>
      <c r="Q201" s="12">
        <f>P201*(1-Assumptions!$C$22)+Q196</f>
        <v>7109.30581561144</v>
      </c>
      <c r="R201" s="12">
        <f>Q201*(1-Assumptions!$C$22)+R196</f>
        <v>7546.74746667475</v>
      </c>
      <c r="S201" s="12">
        <f>R201*(1-Assumptions!$C$22)+S196</f>
        <v>8245.94261867426</v>
      </c>
      <c r="T201" s="12">
        <f>S201*(1-Assumptions!$C$22)+T196</f>
        <v>8903.18606155381</v>
      </c>
      <c r="U201" s="12">
        <f>T201*(1-Assumptions!$C$22)+U196</f>
        <v>9520.99489786058</v>
      </c>
      <c r="V201" s="12">
        <f>U201*(1-Assumptions!$C$22)+V196</f>
        <v>10101.7352039889</v>
      </c>
      <c r="W201" s="12">
        <f>V201*(1-Assumptions!$C$22)+W196</f>
        <v>10647.6310917496</v>
      </c>
      <c r="X201" s="12">
        <f>W201*(1-Assumptions!$C$22)+X196</f>
        <v>11160.7732262446</v>
      </c>
      <c r="Y201" s="12">
        <f>X201*(1-Assumptions!$C$22)+Y196</f>
        <v>11643.12683267</v>
      </c>
      <c r="Z201" s="12">
        <f>Y201*(1-Assumptions!$C$22)+Z196</f>
        <v>12096.5392227098</v>
      </c>
      <c r="AA201" s="12">
        <f>Z201*(1-Assumptions!$C$22)+AA196</f>
        <v>12522.7468693472</v>
      </c>
      <c r="AB201" s="12">
        <f>AA201*(1-Assumptions!$C$22)+AB196</f>
        <v>12923.3820571863</v>
      </c>
      <c r="AC201" s="12">
        <f>AB201*(1-Assumptions!$C$22)+AC196</f>
        <v>13299.9791337552</v>
      </c>
      <c r="AD201" s="12">
        <f>AC201*(1-Assumptions!$C$22)+AD196</f>
        <v>13653.9803857298</v>
      </c>
      <c r="AE201" s="12">
        <f>AD201*(1-Assumptions!$C$22)+AE196</f>
        <v>14274.7415625861</v>
      </c>
      <c r="AF201" s="12">
        <f>AE201*(1-Assumptions!$C$22)+AF196</f>
        <v>14858.2570688309</v>
      </c>
      <c r="AG201" s="12">
        <f>AF201*(1-Assumptions!$C$22)+AG196</f>
        <v>15406.761644701</v>
      </c>
      <c r="AH201" s="12">
        <f>AG201*(1-Assumptions!$C$22)+AH196</f>
        <v>15922.355946019</v>
      </c>
      <c r="AI201" s="12">
        <f>AH201*(1-Assumptions!$C$22)+AI196</f>
        <v>16407.0145892578</v>
      </c>
      <c r="AJ201" s="12">
        <f>AI201*(1-Assumptions!$C$22)+AJ196</f>
        <v>16862.5937139024</v>
      </c>
      <c r="AK201" s="12">
        <f>AJ201*(1-Assumptions!$C$22)+AK196</f>
        <v>17290.8380910682</v>
      </c>
      <c r="AL201" s="12">
        <f>AK201*(1-Assumptions!$C$22)+AL196</f>
        <v>17693.3878056041</v>
      </c>
      <c r="AM201" s="12">
        <f>AL201*(1-Assumptions!$C$22)+AM196</f>
        <v>18071.7845372679</v>
      </c>
      <c r="AN201" s="12">
        <f>AM201*(1-Assumptions!$C$22)+AN196</f>
        <v>18427.4774650318</v>
      </c>
      <c r="AO201" s="12">
        <f>AN201*(1-Assumptions!$C$22)+AO196</f>
        <v>18761.8288171299</v>
      </c>
      <c r="AP201" s="12">
        <f>AO201*(1-Assumptions!$C$22)+AP196</f>
        <v>19076.1190881021</v>
      </c>
    </row>
    <row r="202">
      <c r="A202" s="11" t="inlineStr">
        <is>
          <t>Annual plans paid this month (new and renewals)</t>
        </is>
      </c>
      <c r="B202" s="14" t="inlineStr">
        <is>
          <t>members</t>
        </is>
      </c>
      <c r="C202" s="56">
        <f>SUM(G202:R202)</f>
        <v>9216</v>
      </c>
      <c r="D202" s="56">
        <f>SUM(S202:AD202)</f>
        <v>17817.6</v>
      </c>
      <c r="E202" s="56">
        <f>SUM(AE202:AP202)</f>
        <v>26050.56</v>
      </c>
      <c r="G202" s="12">
        <f>G197</f>
        <v>768</v>
      </c>
      <c r="H202" s="12">
        <f>H197</f>
        <v>768</v>
      </c>
      <c r="I202" s="12">
        <f>I197</f>
        <v>768</v>
      </c>
      <c r="J202" s="12">
        <f>J197</f>
        <v>768</v>
      </c>
      <c r="K202" s="12">
        <f>K197</f>
        <v>768</v>
      </c>
      <c r="L202" s="12">
        <f>L197</f>
        <v>768</v>
      </c>
      <c r="M202" s="12">
        <f>M197</f>
        <v>768</v>
      </c>
      <c r="N202" s="12">
        <f>N197</f>
        <v>768</v>
      </c>
      <c r="O202" s="12">
        <f>O197</f>
        <v>768</v>
      </c>
      <c r="P202" s="12">
        <f>P197</f>
        <v>768</v>
      </c>
      <c r="Q202" s="12">
        <f>Q197</f>
        <v>768</v>
      </c>
      <c r="R202" s="12">
        <f>R197</f>
        <v>768</v>
      </c>
      <c r="S202" s="12">
        <f>S197+Assumptions!$C$23*G202</f>
        <v>1484.8</v>
      </c>
      <c r="T202" s="12">
        <f>T197+Assumptions!$C$23*H202</f>
        <v>1484.8</v>
      </c>
      <c r="U202" s="12">
        <f>U197+Assumptions!$C$23*I202</f>
        <v>1484.8</v>
      </c>
      <c r="V202" s="12">
        <f>V197+Assumptions!$C$23*J202</f>
        <v>1484.8</v>
      </c>
      <c r="W202" s="12">
        <f>W197+Assumptions!$C$23*K202</f>
        <v>1484.8</v>
      </c>
      <c r="X202" s="12">
        <f>X197+Assumptions!$C$23*L202</f>
        <v>1484.8</v>
      </c>
      <c r="Y202" s="12">
        <f>Y197+Assumptions!$C$23*M202</f>
        <v>1484.8</v>
      </c>
      <c r="Z202" s="12">
        <f>Z197+Assumptions!$C$23*N202</f>
        <v>1484.8</v>
      </c>
      <c r="AA202" s="12">
        <f>AA197+Assumptions!$C$23*O202</f>
        <v>1484.8</v>
      </c>
      <c r="AB202" s="12">
        <f>AB197+Assumptions!$C$23*P202</f>
        <v>1484.8</v>
      </c>
      <c r="AC202" s="12">
        <f>AC197+Assumptions!$C$23*Q202</f>
        <v>1484.8</v>
      </c>
      <c r="AD202" s="12">
        <f>AD197+Assumptions!$C$23*R202</f>
        <v>1484.8</v>
      </c>
      <c r="AE202" s="12">
        <f>AE197+Assumptions!$C$23*S202</f>
        <v>2170.88</v>
      </c>
      <c r="AF202" s="12">
        <f>AF197+Assumptions!$C$23*T202</f>
        <v>2170.88</v>
      </c>
      <c r="AG202" s="12">
        <f>AG197+Assumptions!$C$23*U202</f>
        <v>2170.88</v>
      </c>
      <c r="AH202" s="12">
        <f>AH197+Assumptions!$C$23*V202</f>
        <v>2170.88</v>
      </c>
      <c r="AI202" s="12">
        <f>AI197+Assumptions!$C$23*W202</f>
        <v>2170.88</v>
      </c>
      <c r="AJ202" s="12">
        <f>AJ197+Assumptions!$C$23*X202</f>
        <v>2170.88</v>
      </c>
      <c r="AK202" s="12">
        <f>AK197+Assumptions!$C$23*Y202</f>
        <v>2170.88</v>
      </c>
      <c r="AL202" s="12">
        <f>AL197+Assumptions!$C$23*Z202</f>
        <v>2170.88</v>
      </c>
      <c r="AM202" s="12">
        <f>AM197+Assumptions!$C$23*AA202</f>
        <v>2170.88</v>
      </c>
      <c r="AN202" s="12">
        <f>AN197+Assumptions!$C$23*AB202</f>
        <v>2170.88</v>
      </c>
      <c r="AO202" s="12">
        <f>AO197+Assumptions!$C$23*AC202</f>
        <v>2170.88</v>
      </c>
      <c r="AP202" s="12">
        <f>AP197+Assumptions!$C$23*AD202</f>
        <v>2170.88</v>
      </c>
    </row>
    <row r="203">
      <c r="A203" s="11" t="inlineStr">
        <is>
          <t>Annual members (paid in the last 12 months)</t>
        </is>
      </c>
      <c r="B203" s="14" t="inlineStr">
        <is>
          <t>members</t>
        </is>
      </c>
      <c r="C203" s="56">
        <f>R203</f>
        <v>9216</v>
      </c>
      <c r="D203" s="56">
        <f>AD203</f>
        <v>17817.6</v>
      </c>
      <c r="E203" s="56">
        <f>AP203</f>
        <v>26050.56</v>
      </c>
      <c r="G203" s="12">
        <f>SUM(G202:G202)</f>
        <v>768</v>
      </c>
      <c r="H203" s="12">
        <f>SUM(G202:H202)</f>
        <v>1536</v>
      </c>
      <c r="I203" s="12">
        <f>SUM(G202:I202)</f>
        <v>2304</v>
      </c>
      <c r="J203" s="12">
        <f>SUM(G202:J202)</f>
        <v>3072</v>
      </c>
      <c r="K203" s="12">
        <f>SUM(G202:K202)</f>
        <v>3840</v>
      </c>
      <c r="L203" s="12">
        <f>SUM(G202:L202)</f>
        <v>4608</v>
      </c>
      <c r="M203" s="12">
        <f>SUM(G202:M202)</f>
        <v>5376</v>
      </c>
      <c r="N203" s="12">
        <f>SUM(G202:N202)</f>
        <v>6144</v>
      </c>
      <c r="O203" s="12">
        <f>SUM(G202:O202)</f>
        <v>6912</v>
      </c>
      <c r="P203" s="12">
        <f>SUM(G202:P202)</f>
        <v>7680</v>
      </c>
      <c r="Q203" s="12">
        <f>SUM(G202:Q202)</f>
        <v>8448</v>
      </c>
      <c r="R203" s="12">
        <f>SUM(G202:R202)</f>
        <v>9216</v>
      </c>
      <c r="S203" s="12">
        <f>SUM(H202:S202)</f>
        <v>9932.8</v>
      </c>
      <c r="T203" s="12">
        <f>SUM(I202:T202)</f>
        <v>10649.6</v>
      </c>
      <c r="U203" s="12">
        <f>SUM(J202:U202)</f>
        <v>11366.4</v>
      </c>
      <c r="V203" s="12">
        <f>SUM(K202:V202)</f>
        <v>12083.2</v>
      </c>
      <c r="W203" s="12">
        <f>SUM(L202:W202)</f>
        <v>12800</v>
      </c>
      <c r="X203" s="12">
        <f>SUM(M202:X202)</f>
        <v>13516.8</v>
      </c>
      <c r="Y203" s="12">
        <f>SUM(N202:Y202)</f>
        <v>14233.6</v>
      </c>
      <c r="Z203" s="12">
        <f>SUM(O202:Z202)</f>
        <v>14950.4</v>
      </c>
      <c r="AA203" s="12">
        <f>SUM(P202:AA202)</f>
        <v>15667.2</v>
      </c>
      <c r="AB203" s="12">
        <f>SUM(Q202:AB202)</f>
        <v>16384</v>
      </c>
      <c r="AC203" s="12">
        <f>SUM(R202:AC202)</f>
        <v>17100.8</v>
      </c>
      <c r="AD203" s="12">
        <f>SUM(S202:AD202)</f>
        <v>17817.6</v>
      </c>
      <c r="AE203" s="12">
        <f>SUM(T202:AE202)</f>
        <v>18503.68</v>
      </c>
      <c r="AF203" s="12">
        <f>SUM(U202:AF202)</f>
        <v>19189.76</v>
      </c>
      <c r="AG203" s="12">
        <f>SUM(V202:AG202)</f>
        <v>19875.84</v>
      </c>
      <c r="AH203" s="12">
        <f>SUM(W202:AH202)</f>
        <v>20561.92</v>
      </c>
      <c r="AI203" s="12">
        <f>SUM(X202:AI202)</f>
        <v>21248</v>
      </c>
      <c r="AJ203" s="12">
        <f>SUM(Y202:AJ202)</f>
        <v>21934.08</v>
      </c>
      <c r="AK203" s="12">
        <f>SUM(Z202:AK202)</f>
        <v>22620.16</v>
      </c>
      <c r="AL203" s="12">
        <f>SUM(AA202:AL202)</f>
        <v>23306.24</v>
      </c>
      <c r="AM203" s="12">
        <f>SUM(AB202:AM202)</f>
        <v>23992.32</v>
      </c>
      <c r="AN203" s="12">
        <f>SUM(AC202:AN202)</f>
        <v>24678.4</v>
      </c>
      <c r="AO203" s="12">
        <f>SUM(AD202:AO202)</f>
        <v>25364.48</v>
      </c>
      <c r="AP203" s="12">
        <f>SUM(AE202:AP202)</f>
        <v>26050.56</v>
      </c>
    </row>
    <row r="204">
      <c r="A204" s="11" t="inlineStr">
        <is>
          <t>New company seats</t>
        </is>
      </c>
      <c r="B204" s="14" t="inlineStr">
        <is>
          <t>seats</t>
        </is>
      </c>
      <c r="C204" s="56">
        <f>SUM(G204:R204)</f>
        <v>3200</v>
      </c>
      <c r="D204" s="56">
        <f>SUM(S204:AD204)</f>
        <v>4800</v>
      </c>
      <c r="E204" s="56">
        <f>SUM(AE204:AP204)</f>
        <v>4800</v>
      </c>
      <c r="G204" s="12">
        <f>IF(G186&gt;=Assumptions!$C$24,Assumptions!$C$25,0)</f>
        <v>0</v>
      </c>
      <c r="H204" s="12">
        <f>IF(H186&gt;=Assumptions!$C$24,Assumptions!$C$25,0)</f>
        <v>0</v>
      </c>
      <c r="I204" s="12">
        <f>IF(I186&gt;=Assumptions!$C$24,Assumptions!$C$25,0)</f>
        <v>0</v>
      </c>
      <c r="J204" s="12">
        <f>IF(J186&gt;=Assumptions!$C$24,Assumptions!$C$25,0)</f>
        <v>0</v>
      </c>
      <c r="K204" s="12">
        <f>IF(K186&gt;=Assumptions!$C$24,Assumptions!$C$25,0)</f>
        <v>400</v>
      </c>
      <c r="L204" s="12">
        <f>IF(L186&gt;=Assumptions!$C$24,Assumptions!$C$25,0)</f>
        <v>400</v>
      </c>
      <c r="M204" s="12">
        <f>IF(M186&gt;=Assumptions!$C$24,Assumptions!$C$25,0)</f>
        <v>400</v>
      </c>
      <c r="N204" s="12">
        <f>IF(N186&gt;=Assumptions!$C$24,Assumptions!$C$25,0)</f>
        <v>400</v>
      </c>
      <c r="O204" s="12">
        <f>IF(O186&gt;=Assumptions!$C$24,Assumptions!$C$25,0)</f>
        <v>400</v>
      </c>
      <c r="P204" s="12">
        <f>IF(P186&gt;=Assumptions!$C$24,Assumptions!$C$25,0)</f>
        <v>400</v>
      </c>
      <c r="Q204" s="12">
        <f>IF(Q186&gt;=Assumptions!$C$24,Assumptions!$C$25,0)</f>
        <v>400</v>
      </c>
      <c r="R204" s="12">
        <f>IF(R186&gt;=Assumptions!$C$24,Assumptions!$C$25,0)</f>
        <v>400</v>
      </c>
      <c r="S204" s="12">
        <f>IF(S186&gt;=Assumptions!$C$24,Assumptions!$C$25,0)</f>
        <v>400</v>
      </c>
      <c r="T204" s="12">
        <f>IF(T186&gt;=Assumptions!$C$24,Assumptions!$C$25,0)</f>
        <v>400</v>
      </c>
      <c r="U204" s="12">
        <f>IF(U186&gt;=Assumptions!$C$24,Assumptions!$C$25,0)</f>
        <v>400</v>
      </c>
      <c r="V204" s="12">
        <f>IF(V186&gt;=Assumptions!$C$24,Assumptions!$C$25,0)</f>
        <v>400</v>
      </c>
      <c r="W204" s="12">
        <f>IF(W186&gt;=Assumptions!$C$24,Assumptions!$C$25,0)</f>
        <v>400</v>
      </c>
      <c r="X204" s="12">
        <f>IF(X186&gt;=Assumptions!$C$24,Assumptions!$C$25,0)</f>
        <v>400</v>
      </c>
      <c r="Y204" s="12">
        <f>IF(Y186&gt;=Assumptions!$C$24,Assumptions!$C$25,0)</f>
        <v>400</v>
      </c>
      <c r="Z204" s="12">
        <f>IF(Z186&gt;=Assumptions!$C$24,Assumptions!$C$25,0)</f>
        <v>400</v>
      </c>
      <c r="AA204" s="12">
        <f>IF(AA186&gt;=Assumptions!$C$24,Assumptions!$C$25,0)</f>
        <v>400</v>
      </c>
      <c r="AB204" s="12">
        <f>IF(AB186&gt;=Assumptions!$C$24,Assumptions!$C$25,0)</f>
        <v>400</v>
      </c>
      <c r="AC204" s="12">
        <f>IF(AC186&gt;=Assumptions!$C$24,Assumptions!$C$25,0)</f>
        <v>400</v>
      </c>
      <c r="AD204" s="12">
        <f>IF(AD186&gt;=Assumptions!$C$24,Assumptions!$C$25,0)</f>
        <v>400</v>
      </c>
      <c r="AE204" s="12">
        <f>IF(AE186&gt;=Assumptions!$C$24,Assumptions!$C$25,0)</f>
        <v>400</v>
      </c>
      <c r="AF204" s="12">
        <f>IF(AF186&gt;=Assumptions!$C$24,Assumptions!$C$25,0)</f>
        <v>400</v>
      </c>
      <c r="AG204" s="12">
        <f>IF(AG186&gt;=Assumptions!$C$24,Assumptions!$C$25,0)</f>
        <v>400</v>
      </c>
      <c r="AH204" s="12">
        <f>IF(AH186&gt;=Assumptions!$C$24,Assumptions!$C$25,0)</f>
        <v>400</v>
      </c>
      <c r="AI204" s="12">
        <f>IF(AI186&gt;=Assumptions!$C$24,Assumptions!$C$25,0)</f>
        <v>400</v>
      </c>
      <c r="AJ204" s="12">
        <f>IF(AJ186&gt;=Assumptions!$C$24,Assumptions!$C$25,0)</f>
        <v>400</v>
      </c>
      <c r="AK204" s="12">
        <f>IF(AK186&gt;=Assumptions!$C$24,Assumptions!$C$25,0)</f>
        <v>400</v>
      </c>
      <c r="AL204" s="12">
        <f>IF(AL186&gt;=Assumptions!$C$24,Assumptions!$C$25,0)</f>
        <v>400</v>
      </c>
      <c r="AM204" s="12">
        <f>IF(AM186&gt;=Assumptions!$C$24,Assumptions!$C$25,0)</f>
        <v>400</v>
      </c>
      <c r="AN204" s="12">
        <f>IF(AN186&gt;=Assumptions!$C$24,Assumptions!$C$25,0)</f>
        <v>400</v>
      </c>
      <c r="AO204" s="12">
        <f>IF(AO186&gt;=Assumptions!$C$24,Assumptions!$C$25,0)</f>
        <v>400</v>
      </c>
      <c r="AP204" s="12">
        <f>IF(AP186&gt;=Assumptions!$C$24,Assumptions!$C$25,0)</f>
        <v>400</v>
      </c>
    </row>
    <row r="205">
      <c r="A205" s="11" t="inlineStr">
        <is>
          <t>Company seats billed this month (new and renewals)</t>
        </is>
      </c>
      <c r="B205" s="14" t="inlineStr">
        <is>
          <t>seats</t>
        </is>
      </c>
      <c r="C205" s="56">
        <f>SUM(G205:R205)</f>
        <v>3200</v>
      </c>
      <c r="D205" s="56">
        <f>SUM(S205:AD205)</f>
        <v>7520</v>
      </c>
      <c r="E205" s="56">
        <f>SUM(AE205:AP205)</f>
        <v>11192</v>
      </c>
      <c r="G205" s="12">
        <f>G204</f>
        <v>0</v>
      </c>
      <c r="H205" s="12">
        <f>H204</f>
        <v>0</v>
      </c>
      <c r="I205" s="12">
        <f>I204</f>
        <v>0</v>
      </c>
      <c r="J205" s="12">
        <f>J204</f>
        <v>0</v>
      </c>
      <c r="K205" s="12">
        <f>K204</f>
        <v>400</v>
      </c>
      <c r="L205" s="12">
        <f>L204</f>
        <v>400</v>
      </c>
      <c r="M205" s="12">
        <f>M204</f>
        <v>400</v>
      </c>
      <c r="N205" s="12">
        <f>N204</f>
        <v>400</v>
      </c>
      <c r="O205" s="12">
        <f>O204</f>
        <v>400</v>
      </c>
      <c r="P205" s="12">
        <f>P204</f>
        <v>400</v>
      </c>
      <c r="Q205" s="12">
        <f>Q204</f>
        <v>400</v>
      </c>
      <c r="R205" s="12">
        <f>R204</f>
        <v>400</v>
      </c>
      <c r="S205" s="12">
        <f>S204+Assumptions!$C$27*G205</f>
        <v>400</v>
      </c>
      <c r="T205" s="12">
        <f>T204+Assumptions!$C$27*H205</f>
        <v>400</v>
      </c>
      <c r="U205" s="12">
        <f>U204+Assumptions!$C$27*I205</f>
        <v>400</v>
      </c>
      <c r="V205" s="12">
        <f>V204+Assumptions!$C$27*J205</f>
        <v>400</v>
      </c>
      <c r="W205" s="12">
        <f>W204+Assumptions!$C$27*K205</f>
        <v>740</v>
      </c>
      <c r="X205" s="12">
        <f>X204+Assumptions!$C$27*L205</f>
        <v>740</v>
      </c>
      <c r="Y205" s="12">
        <f>Y204+Assumptions!$C$27*M205</f>
        <v>740</v>
      </c>
      <c r="Z205" s="12">
        <f>Z204+Assumptions!$C$27*N205</f>
        <v>740</v>
      </c>
      <c r="AA205" s="12">
        <f>AA204+Assumptions!$C$27*O205</f>
        <v>740</v>
      </c>
      <c r="AB205" s="12">
        <f>AB204+Assumptions!$C$27*P205</f>
        <v>740</v>
      </c>
      <c r="AC205" s="12">
        <f>AC204+Assumptions!$C$27*Q205</f>
        <v>740</v>
      </c>
      <c r="AD205" s="12">
        <f>AD204+Assumptions!$C$27*R205</f>
        <v>740</v>
      </c>
      <c r="AE205" s="12">
        <f>AE204+Assumptions!$C$27*S205</f>
        <v>740</v>
      </c>
      <c r="AF205" s="12">
        <f>AF204+Assumptions!$C$27*T205</f>
        <v>740</v>
      </c>
      <c r="AG205" s="12">
        <f>AG204+Assumptions!$C$27*U205</f>
        <v>740</v>
      </c>
      <c r="AH205" s="12">
        <f>AH204+Assumptions!$C$27*V205</f>
        <v>740</v>
      </c>
      <c r="AI205" s="12">
        <f>AI204+Assumptions!$C$27*W205</f>
        <v>1029</v>
      </c>
      <c r="AJ205" s="12">
        <f>AJ204+Assumptions!$C$27*X205</f>
        <v>1029</v>
      </c>
      <c r="AK205" s="12">
        <f>AK204+Assumptions!$C$27*Y205</f>
        <v>1029</v>
      </c>
      <c r="AL205" s="12">
        <f>AL204+Assumptions!$C$27*Z205</f>
        <v>1029</v>
      </c>
      <c r="AM205" s="12">
        <f>AM204+Assumptions!$C$27*AA205</f>
        <v>1029</v>
      </c>
      <c r="AN205" s="12">
        <f>AN204+Assumptions!$C$27*AB205</f>
        <v>1029</v>
      </c>
      <c r="AO205" s="12">
        <f>AO204+Assumptions!$C$27*AC205</f>
        <v>1029</v>
      </c>
      <c r="AP205" s="12">
        <f>AP204+Assumptions!$C$27*AD205</f>
        <v>1029</v>
      </c>
    </row>
    <row r="206">
      <c r="A206" s="11" t="inlineStr">
        <is>
          <t>Company seats (billed in the last 12 months)</t>
        </is>
      </c>
      <c r="B206" s="14" t="inlineStr">
        <is>
          <t>seats</t>
        </is>
      </c>
      <c r="C206" s="56">
        <f>R206</f>
        <v>3200</v>
      </c>
      <c r="D206" s="56">
        <f>AD206</f>
        <v>7520</v>
      </c>
      <c r="E206" s="56">
        <f>AP206</f>
        <v>11192</v>
      </c>
      <c r="G206" s="12">
        <f>SUM(G205:G205)</f>
        <v>0</v>
      </c>
      <c r="H206" s="12">
        <f>SUM(G205:H205)</f>
        <v>0</v>
      </c>
      <c r="I206" s="12">
        <f>SUM(G205:I205)</f>
        <v>0</v>
      </c>
      <c r="J206" s="12">
        <f>SUM(G205:J205)</f>
        <v>0</v>
      </c>
      <c r="K206" s="12">
        <f>SUM(G205:K205)</f>
        <v>400</v>
      </c>
      <c r="L206" s="12">
        <f>SUM(G205:L205)</f>
        <v>800</v>
      </c>
      <c r="M206" s="12">
        <f>SUM(G205:M205)</f>
        <v>1200</v>
      </c>
      <c r="N206" s="12">
        <f>SUM(G205:N205)</f>
        <v>1600</v>
      </c>
      <c r="O206" s="12">
        <f>SUM(G205:O205)</f>
        <v>2000</v>
      </c>
      <c r="P206" s="12">
        <f>SUM(G205:P205)</f>
        <v>2400</v>
      </c>
      <c r="Q206" s="12">
        <f>SUM(G205:Q205)</f>
        <v>2800</v>
      </c>
      <c r="R206" s="12">
        <f>SUM(G205:R205)</f>
        <v>3200</v>
      </c>
      <c r="S206" s="12">
        <f>SUM(H205:S205)</f>
        <v>3600</v>
      </c>
      <c r="T206" s="12">
        <f>SUM(I205:T205)</f>
        <v>4000</v>
      </c>
      <c r="U206" s="12">
        <f>SUM(J205:U205)</f>
        <v>4400</v>
      </c>
      <c r="V206" s="12">
        <f>SUM(K205:V205)</f>
        <v>4800</v>
      </c>
      <c r="W206" s="12">
        <f>SUM(L205:W205)</f>
        <v>5140</v>
      </c>
      <c r="X206" s="12">
        <f>SUM(M205:X205)</f>
        <v>5480</v>
      </c>
      <c r="Y206" s="12">
        <f>SUM(N205:Y205)</f>
        <v>5820</v>
      </c>
      <c r="Z206" s="12">
        <f>SUM(O205:Z205)</f>
        <v>6160</v>
      </c>
      <c r="AA206" s="12">
        <f>SUM(P205:AA205)</f>
        <v>6500</v>
      </c>
      <c r="AB206" s="12">
        <f>SUM(Q205:AB205)</f>
        <v>6840</v>
      </c>
      <c r="AC206" s="12">
        <f>SUM(R205:AC205)</f>
        <v>7180</v>
      </c>
      <c r="AD206" s="12">
        <f>SUM(S205:AD205)</f>
        <v>7520</v>
      </c>
      <c r="AE206" s="12">
        <f>SUM(T205:AE205)</f>
        <v>7860</v>
      </c>
      <c r="AF206" s="12">
        <f>SUM(U205:AF205)</f>
        <v>8200</v>
      </c>
      <c r="AG206" s="12">
        <f>SUM(V205:AG205)</f>
        <v>8540</v>
      </c>
      <c r="AH206" s="12">
        <f>SUM(W205:AH205)</f>
        <v>8880</v>
      </c>
      <c r="AI206" s="12">
        <f>SUM(X205:AI205)</f>
        <v>9169</v>
      </c>
      <c r="AJ206" s="12">
        <f>SUM(Y205:AJ205)</f>
        <v>9458</v>
      </c>
      <c r="AK206" s="12">
        <f>SUM(Z205:AK205)</f>
        <v>9747</v>
      </c>
      <c r="AL206" s="12">
        <f>SUM(AA205:AL205)</f>
        <v>10036</v>
      </c>
      <c r="AM206" s="12">
        <f>SUM(AB205:AM205)</f>
        <v>10325</v>
      </c>
      <c r="AN206" s="12">
        <f>SUM(AC205:AN205)</f>
        <v>10614</v>
      </c>
      <c r="AO206" s="12">
        <f>SUM(AD205:AO205)</f>
        <v>10903</v>
      </c>
      <c r="AP206" s="12">
        <f>SUM(AE205:AP205)</f>
        <v>11192</v>
      </c>
    </row>
    <row r="207">
      <c r="A207" s="11" t="inlineStr">
        <is>
          <t>Individual members</t>
        </is>
      </c>
      <c r="B207" s="14" t="inlineStr">
        <is>
          <t>members</t>
        </is>
      </c>
      <c r="C207" s="56">
        <f>R207</f>
        <v>18645.1366927027</v>
      </c>
      <c r="D207" s="56">
        <f>AD207</f>
        <v>34387.4097471842</v>
      </c>
      <c r="E207" s="56">
        <f>AP207</f>
        <v>48892.854753379</v>
      </c>
      <c r="G207" s="12">
        <f>G200+G201+G203</f>
        <v>1920</v>
      </c>
      <c r="H207" s="12">
        <f>H200+H201+H203</f>
        <v>3753.6</v>
      </c>
      <c r="I207" s="12">
        <f>I200+I201+I203</f>
        <v>5508.0576</v>
      </c>
      <c r="J207" s="12">
        <f>J200+J201+J203</f>
        <v>7189.946112</v>
      </c>
      <c r="K207" s="12">
        <f>K200+K201+K203</f>
        <v>8805.22547712</v>
      </c>
      <c r="L207" s="12">
        <f>L200+L201+L203</f>
        <v>10359.305344512</v>
      </c>
      <c r="M207" s="12">
        <f>M200+M201+M203</f>
        <v>11857.1012123382</v>
      </c>
      <c r="N207" s="12">
        <f>N200+N201+N203</f>
        <v>13303.0844254752</v>
      </c>
      <c r="O207" s="12">
        <f>O200+O201+O203</f>
        <v>14701.3267315186</v>
      </c>
      <c r="P207" s="12">
        <f>P200+P201+P203</f>
        <v>16055.5400146109</v>
      </c>
      <c r="Q207" s="12">
        <f>Q200+Q201+Q203</f>
        <v>17369.1117542796</v>
      </c>
      <c r="R207" s="12">
        <f>R200+R201+R203</f>
        <v>18645.1366927027</v>
      </c>
      <c r="S207" s="12">
        <f>S200+S201+S203</f>
        <v>20219.2451375789</v>
      </c>
      <c r="T207" s="12">
        <f>T200+T201+T203</f>
        <v>21732.4282781899</v>
      </c>
      <c r="U207" s="12">
        <f>U200+U201+U203</f>
        <v>23189.4800485003</v>
      </c>
      <c r="V207" s="12">
        <f>V200+V201+V203</f>
        <v>24594.7701365519</v>
      </c>
      <c r="W207" s="12">
        <f>W200+W201+W203</f>
        <v>25952.285832405</v>
      </c>
      <c r="X207" s="12">
        <f>X200+X201+X203</f>
        <v>27265.6693980214</v>
      </c>
      <c r="Y207" s="12">
        <f>Y200+Y201+Y203</f>
        <v>28538.2514638335</v>
      </c>
      <c r="Z207" s="12">
        <f>Z200+Z201+Z203</f>
        <v>29773.0808981337</v>
      </c>
      <c r="AA207" s="12">
        <f>AA200+AA201+AA203</f>
        <v>30972.9515437202</v>
      </c>
      <c r="AB207" s="12">
        <f>AB200+AB201+AB203</f>
        <v>32140.4261706346</v>
      </c>
      <c r="AC207" s="12">
        <f>AC200+AC201+AC203</f>
        <v>33277.8579535897</v>
      </c>
      <c r="AD207" s="12">
        <f>AD200+AD201+AD203</f>
        <v>34387.4097471842</v>
      </c>
      <c r="AE207" s="12">
        <f>AE200+AE201+AE203</f>
        <v>35824.3514006659</v>
      </c>
      <c r="AF207" s="12">
        <f>AF200+AF201+AF203</f>
        <v>37208.4353263412</v>
      </c>
      <c r="AG207" s="12">
        <f>AG200+AG201+AG203</f>
        <v>38543.7697113101</v>
      </c>
      <c r="AH207" s="12">
        <f>AH200+AH201+AH203</f>
        <v>39834.1038446349</v>
      </c>
      <c r="AI207" s="12">
        <f>AI200+AI201+AI203</f>
        <v>41082.8631400399</v>
      </c>
      <c r="AJ207" s="12">
        <f>AJ200+AJ201+AJ203</f>
        <v>42293.1804385906</v>
      </c>
      <c r="AK207" s="12">
        <f>AK200+AK201+AK203</f>
        <v>43467.9240087938</v>
      </c>
      <c r="AL207" s="12">
        <f>AL200+AL201+AL203</f>
        <v>44609.7226132027</v>
      </c>
      <c r="AM207" s="12">
        <f>AM200+AM201+AM203</f>
        <v>45720.9879679546</v>
      </c>
      <c r="AN207" s="12">
        <f>AN200+AN201+AN203</f>
        <v>46803.9348840361</v>
      </c>
      <c r="AO207" s="12">
        <f>AO200+AO201+AO203</f>
        <v>47860.5993458537</v>
      </c>
      <c r="AP207" s="12">
        <f>AP200+AP201+AP203</f>
        <v>48892.854753379</v>
      </c>
    </row>
    <row r="208">
      <c r="A208" s="38" t="inlineStr">
        <is>
          <t>Active members (individual and company seats)</t>
        </is>
      </c>
      <c r="B208" s="58" t="inlineStr">
        <is>
          <t>members</t>
        </is>
      </c>
      <c r="C208" s="59">
        <f>R208</f>
        <v>21845.1366927027</v>
      </c>
      <c r="D208" s="59">
        <f>AD208</f>
        <v>41907.4097471842</v>
      </c>
      <c r="E208" s="59">
        <f>AP208</f>
        <v>60084.854753379</v>
      </c>
      <c r="F208" s="40" t="n"/>
      <c r="G208" s="51">
        <f>G207+G206</f>
        <v>1920</v>
      </c>
      <c r="H208" s="51">
        <f>H207+H206</f>
        <v>3753.6</v>
      </c>
      <c r="I208" s="51">
        <f>I207+I206</f>
        <v>5508.0576</v>
      </c>
      <c r="J208" s="51">
        <f>J207+J206</f>
        <v>7189.946112</v>
      </c>
      <c r="K208" s="51">
        <f>K207+K206</f>
        <v>9205.22547712</v>
      </c>
      <c r="L208" s="51">
        <f>L207+L206</f>
        <v>11159.305344512</v>
      </c>
      <c r="M208" s="51">
        <f>M207+M206</f>
        <v>13057.1012123382</v>
      </c>
      <c r="N208" s="51">
        <f>N207+N206</f>
        <v>14903.0844254752</v>
      </c>
      <c r="O208" s="51">
        <f>O207+O206</f>
        <v>16701.3267315186</v>
      </c>
      <c r="P208" s="51">
        <f>P207+P206</f>
        <v>18455.5400146109</v>
      </c>
      <c r="Q208" s="51">
        <f>Q207+Q206</f>
        <v>20169.1117542796</v>
      </c>
      <c r="R208" s="51">
        <f>R207+R206</f>
        <v>21845.1366927027</v>
      </c>
      <c r="S208" s="51">
        <f>S207+S206</f>
        <v>23819.2451375789</v>
      </c>
      <c r="T208" s="51">
        <f>T207+T206</f>
        <v>25732.4282781899</v>
      </c>
      <c r="U208" s="51">
        <f>U207+U206</f>
        <v>27589.4800485003</v>
      </c>
      <c r="V208" s="51">
        <f>V207+V206</f>
        <v>29394.7701365519</v>
      </c>
      <c r="W208" s="51">
        <f>W207+W206</f>
        <v>31092.285832405</v>
      </c>
      <c r="X208" s="51">
        <f>X207+X206</f>
        <v>32745.6693980214</v>
      </c>
      <c r="Y208" s="51">
        <f>Y207+Y206</f>
        <v>34358.2514638335</v>
      </c>
      <c r="Z208" s="51">
        <f>Z207+Z206</f>
        <v>35933.0808981337</v>
      </c>
      <c r="AA208" s="51">
        <f>AA207+AA206</f>
        <v>37472.9515437202</v>
      </c>
      <c r="AB208" s="51">
        <f>AB207+AB206</f>
        <v>38980.4261706346</v>
      </c>
      <c r="AC208" s="51">
        <f>AC207+AC206</f>
        <v>40457.8579535897</v>
      </c>
      <c r="AD208" s="51">
        <f>AD207+AD206</f>
        <v>41907.4097471842</v>
      </c>
      <c r="AE208" s="51">
        <f>AE207+AE206</f>
        <v>43684.3514006659</v>
      </c>
      <c r="AF208" s="51">
        <f>AF207+AF206</f>
        <v>45408.4353263412</v>
      </c>
      <c r="AG208" s="51">
        <f>AG207+AG206</f>
        <v>47083.7697113101</v>
      </c>
      <c r="AH208" s="51">
        <f>AH207+AH206</f>
        <v>48714.1038446349</v>
      </c>
      <c r="AI208" s="51">
        <f>AI207+AI206</f>
        <v>50251.8631400399</v>
      </c>
      <c r="AJ208" s="51">
        <f>AJ207+AJ206</f>
        <v>51751.1804385906</v>
      </c>
      <c r="AK208" s="51">
        <f>AK207+AK206</f>
        <v>53214.9240087938</v>
      </c>
      <c r="AL208" s="51">
        <f>AL207+AL206</f>
        <v>54645.7226132027</v>
      </c>
      <c r="AM208" s="51">
        <f>AM207+AM206</f>
        <v>56045.9879679546</v>
      </c>
      <c r="AN208" s="51">
        <f>AN207+AN206</f>
        <v>57417.9348840361</v>
      </c>
      <c r="AO208" s="51">
        <f>AO207+AO206</f>
        <v>58763.5993458537</v>
      </c>
      <c r="AP208" s="51">
        <f>AP207+AP206</f>
        <v>60084.854753379</v>
      </c>
    </row>
    <row r="209">
      <c r="A209" s="35" t="inlineStr">
        <is>
          <t>Revenue (AED)</t>
        </is>
      </c>
      <c r="B209" s="14" t="inlineStr">
        <is>
          <t>member-months</t>
        </is>
      </c>
      <c r="C209" s="56">
        <f>SUM(G209:R209)</f>
        <v>143867.435364557</v>
      </c>
      <c r="D209" s="56">
        <f>SUM(S209:AD209)</f>
        <v>399483.856608343</v>
      </c>
      <c r="E209" s="56">
        <f>SUM(AE209:AP209)</f>
        <v>627066.727434802</v>
      </c>
      <c r="G209" s="12">
        <f>G208</f>
        <v>1920</v>
      </c>
      <c r="H209" s="12">
        <f>H208</f>
        <v>3753.6</v>
      </c>
      <c r="I209" s="12">
        <f>I208</f>
        <v>5508.0576</v>
      </c>
      <c r="J209" s="12">
        <f>J208</f>
        <v>7189.946112</v>
      </c>
      <c r="K209" s="12">
        <f>K208</f>
        <v>9205.22547712</v>
      </c>
      <c r="L209" s="12">
        <f>L208</f>
        <v>11159.305344512</v>
      </c>
      <c r="M209" s="12">
        <f>M208</f>
        <v>13057.1012123382</v>
      </c>
      <c r="N209" s="12">
        <f>N208</f>
        <v>14903.0844254752</v>
      </c>
      <c r="O209" s="12">
        <f>O208</f>
        <v>16701.3267315186</v>
      </c>
      <c r="P209" s="12">
        <f>P208</f>
        <v>18455.5400146109</v>
      </c>
      <c r="Q209" s="12">
        <f>Q208</f>
        <v>20169.1117542796</v>
      </c>
      <c r="R209" s="12">
        <f>R208</f>
        <v>21845.1366927027</v>
      </c>
      <c r="S209" s="12">
        <f>S208</f>
        <v>23819.2451375789</v>
      </c>
      <c r="T209" s="12">
        <f>T208</f>
        <v>25732.4282781899</v>
      </c>
      <c r="U209" s="12">
        <f>U208</f>
        <v>27589.4800485003</v>
      </c>
      <c r="V209" s="12">
        <f>V208</f>
        <v>29394.7701365519</v>
      </c>
      <c r="W209" s="12">
        <f>W208</f>
        <v>31092.285832405</v>
      </c>
      <c r="X209" s="12">
        <f>X208</f>
        <v>32745.6693980214</v>
      </c>
      <c r="Y209" s="12">
        <f>Y208</f>
        <v>34358.2514638335</v>
      </c>
      <c r="Z209" s="12">
        <f>Z208</f>
        <v>35933.0808981337</v>
      </c>
      <c r="AA209" s="12">
        <f>AA208</f>
        <v>37472.9515437202</v>
      </c>
      <c r="AB209" s="12">
        <f>AB208</f>
        <v>38980.4261706346</v>
      </c>
      <c r="AC209" s="12">
        <f>AC208</f>
        <v>40457.8579535897</v>
      </c>
      <c r="AD209" s="12">
        <f>AD208</f>
        <v>41907.4097471842</v>
      </c>
      <c r="AE209" s="12">
        <f>AE208</f>
        <v>43684.3514006659</v>
      </c>
      <c r="AF209" s="12">
        <f>AF208</f>
        <v>45408.4353263412</v>
      </c>
      <c r="AG209" s="12">
        <f>AG208</f>
        <v>47083.7697113101</v>
      </c>
      <c r="AH209" s="12">
        <f>AH208</f>
        <v>48714.1038446349</v>
      </c>
      <c r="AI209" s="12">
        <f>AI208</f>
        <v>50251.8631400399</v>
      </c>
      <c r="AJ209" s="12">
        <f>AJ208</f>
        <v>51751.1804385906</v>
      </c>
      <c r="AK209" s="12">
        <f>AK208</f>
        <v>53214.9240087938</v>
      </c>
      <c r="AL209" s="12">
        <f>AL208</f>
        <v>54645.7226132027</v>
      </c>
      <c r="AM209" s="12">
        <f>AM208</f>
        <v>56045.9879679546</v>
      </c>
      <c r="AN209" s="12">
        <f>AN208</f>
        <v>57417.9348840361</v>
      </c>
      <c r="AO209" s="12">
        <f>AO208</f>
        <v>58763.5993458537</v>
      </c>
      <c r="AP209" s="12">
        <f>AP208</f>
        <v>60084.854753379</v>
      </c>
    </row>
    <row r="210">
      <c r="A210" s="11" t="inlineStr">
        <is>
          <t>Insured members</t>
        </is>
      </c>
      <c r="B210" s="14" t="inlineStr">
        <is>
          <t>members</t>
        </is>
      </c>
      <c r="C210" s="56">
        <f>R210</f>
        <v>3276.77050390541</v>
      </c>
      <c r="D210" s="56">
        <f>AD210</f>
        <v>6286.11146207763</v>
      </c>
      <c r="E210" s="56">
        <f>AP210</f>
        <v>9012.72821300685</v>
      </c>
      <c r="G210" s="12">
        <f>IF(G186&gt;=Assumptions!$C$41,Assumptions!$C$42*G208,0)</f>
        <v>0</v>
      </c>
      <c r="H210" s="12">
        <f>IF(H186&gt;=Assumptions!$C$41,Assumptions!$C$42*H208,0)</f>
        <v>0</v>
      </c>
      <c r="I210" s="12">
        <f>IF(I186&gt;=Assumptions!$C$41,Assumptions!$C$42*I208,0)</f>
        <v>0</v>
      </c>
      <c r="J210" s="12">
        <f>IF(J186&gt;=Assumptions!$C$41,Assumptions!$C$42*J208,0)</f>
        <v>0</v>
      </c>
      <c r="K210" s="12">
        <f>IF(K186&gt;=Assumptions!$C$41,Assumptions!$C$42*K208,0)</f>
        <v>0</v>
      </c>
      <c r="L210" s="12">
        <f>IF(L186&gt;=Assumptions!$C$41,Assumptions!$C$42*L208,0)</f>
        <v>1673.8958016768</v>
      </c>
      <c r="M210" s="12">
        <f>IF(M186&gt;=Assumptions!$C$41,Assumptions!$C$42*M208,0)</f>
        <v>1958.56518185073</v>
      </c>
      <c r="N210" s="12">
        <f>IF(N186&gt;=Assumptions!$C$41,Assumptions!$C$42*N208,0)</f>
        <v>2235.46266382127</v>
      </c>
      <c r="O210" s="12">
        <f>IF(O186&gt;=Assumptions!$C$41,Assumptions!$C$42*O208,0)</f>
        <v>2505.1990097278</v>
      </c>
      <c r="P210" s="12">
        <f>IF(P186&gt;=Assumptions!$C$41,Assumptions!$C$42*P208,0)</f>
        <v>2768.33100219163</v>
      </c>
      <c r="Q210" s="12">
        <f>IF(Q186&gt;=Assumptions!$C$41,Assumptions!$C$42*Q208,0)</f>
        <v>3025.36676314194</v>
      </c>
      <c r="R210" s="12">
        <f>IF(R186&gt;=Assumptions!$C$41,Assumptions!$C$42*R208,0)</f>
        <v>3276.77050390541</v>
      </c>
      <c r="S210" s="12">
        <f>IF(S186&gt;=Assumptions!$C$41,Assumptions!$C$42*S208,0)</f>
        <v>3572.88677063683</v>
      </c>
      <c r="T210" s="12">
        <f>IF(T186&gt;=Assumptions!$C$41,Assumptions!$C$42*T208,0)</f>
        <v>3859.86424172848</v>
      </c>
      <c r="U210" s="12">
        <f>IF(U186&gt;=Assumptions!$C$41,Assumptions!$C$42*U208,0)</f>
        <v>4138.42200727505</v>
      </c>
      <c r="V210" s="12">
        <f>IF(V186&gt;=Assumptions!$C$41,Assumptions!$C$42*V208,0)</f>
        <v>4409.21552048279</v>
      </c>
      <c r="W210" s="12">
        <f>IF(W186&gt;=Assumptions!$C$41,Assumptions!$C$42*W208,0)</f>
        <v>4663.84287486075</v>
      </c>
      <c r="X210" s="12">
        <f>IF(X186&gt;=Assumptions!$C$41,Assumptions!$C$42*X208,0)</f>
        <v>4911.85040970321</v>
      </c>
      <c r="Y210" s="12">
        <f>IF(Y186&gt;=Assumptions!$C$41,Assumptions!$C$42*Y208,0)</f>
        <v>5153.73771957502</v>
      </c>
      <c r="Z210" s="12">
        <f>IF(Z186&gt;=Assumptions!$C$41,Assumptions!$C$42*Z208,0)</f>
        <v>5389.96213472005</v>
      </c>
      <c r="AA210" s="12">
        <f>IF(AA186&gt;=Assumptions!$C$41,Assumptions!$C$42*AA208,0)</f>
        <v>5620.94273155803</v>
      </c>
      <c r="AB210" s="12">
        <f>IF(AB186&gt;=Assumptions!$C$41,Assumptions!$C$42*AB208,0)</f>
        <v>5847.06392559519</v>
      </c>
      <c r="AC210" s="12">
        <f>IF(AC186&gt;=Assumptions!$C$41,Assumptions!$C$42*AC208,0)</f>
        <v>6068.67869303845</v>
      </c>
      <c r="AD210" s="12">
        <f>IF(AD186&gt;=Assumptions!$C$41,Assumptions!$C$42*AD208,0)</f>
        <v>6286.11146207763</v>
      </c>
      <c r="AE210" s="12">
        <f>IF(AE186&gt;=Assumptions!$C$41,Assumptions!$C$42*AE208,0)</f>
        <v>6552.65271009988</v>
      </c>
      <c r="AF210" s="12">
        <f>IF(AF186&gt;=Assumptions!$C$41,Assumptions!$C$42*AF208,0)</f>
        <v>6811.26529895117</v>
      </c>
      <c r="AG210" s="12">
        <f>IF(AG186&gt;=Assumptions!$C$41,Assumptions!$C$42*AG208,0)</f>
        <v>7062.56545669651</v>
      </c>
      <c r="AH210" s="12">
        <f>IF(AH186&gt;=Assumptions!$C$41,Assumptions!$C$42*AH208,0)</f>
        <v>7307.11557669524</v>
      </c>
      <c r="AI210" s="12">
        <f>IF(AI186&gt;=Assumptions!$C$41,Assumptions!$C$42*AI208,0)</f>
        <v>7537.77947100598</v>
      </c>
      <c r="AJ210" s="12">
        <f>IF(AJ186&gt;=Assumptions!$C$41,Assumptions!$C$42*AJ208,0)</f>
        <v>7762.67706578858</v>
      </c>
      <c r="AK210" s="12">
        <f>IF(AK186&gt;=Assumptions!$C$41,Assumptions!$C$42*AK208,0)</f>
        <v>7982.23860131907</v>
      </c>
      <c r="AL210" s="12">
        <f>IF(AL186&gt;=Assumptions!$C$41,Assumptions!$C$42*AL208,0)</f>
        <v>8196.8583919804</v>
      </c>
      <c r="AM210" s="12">
        <f>IF(AM186&gt;=Assumptions!$C$41,Assumptions!$C$42*AM208,0)</f>
        <v>8406.89819519319</v>
      </c>
      <c r="AN210" s="12">
        <f>IF(AN186&gt;=Assumptions!$C$41,Assumptions!$C$42*AN208,0)</f>
        <v>8612.69023260542</v>
      </c>
      <c r="AO210" s="12">
        <f>IF(AO186&gt;=Assumptions!$C$41,Assumptions!$C$42*AO208,0)</f>
        <v>8814.53990187805</v>
      </c>
      <c r="AP210" s="12">
        <f>IF(AP186&gt;=Assumptions!$C$41,Assumptions!$C$42*AP208,0)</f>
        <v>9012.72821300685</v>
      </c>
    </row>
    <row r="213">
      <c r="A213" s="11" t="inlineStr">
        <is>
          <t>Gross bookings: weekly plan</t>
        </is>
      </c>
      <c r="B213" s="14" t="inlineStr">
        <is>
          <t>AED</t>
        </is>
      </c>
      <c r="C213" s="56">
        <f>SUM(G213:R213)</f>
        <v>1629517.69882174</v>
      </c>
      <c r="D213" s="56">
        <f>SUM(S213:AD213)</f>
        <v>3349207.04646602</v>
      </c>
      <c r="E213" s="56">
        <f>SUM(AE213:AP213)</f>
        <v>4538292.60727848</v>
      </c>
      <c r="G213" s="12">
        <f>G200*Assumptions!$C$30*Assumptions!$C$31/12</f>
        <v>31295.4768</v>
      </c>
      <c r="H213" s="12">
        <f>H200*Assumptions!$C$30*Assumptions!$C$31/12</f>
        <v>58835.496384</v>
      </c>
      <c r="I213" s="12">
        <f>I200*Assumptions!$C$30*Assumptions!$C$31/12</f>
        <v>83070.71361792</v>
      </c>
      <c r="J213" s="12">
        <f>J200*Assumptions!$C$30*Assumptions!$C$31/12</f>
        <v>104397.70478377</v>
      </c>
      <c r="K213" s="12">
        <f>K200*Assumptions!$C$30*Assumptions!$C$31/12</f>
        <v>123165.457009717</v>
      </c>
      <c r="L213" s="12">
        <f>L200*Assumptions!$C$30*Assumptions!$C$31/12</f>
        <v>139681.078968551</v>
      </c>
      <c r="M213" s="12">
        <f>M200*Assumptions!$C$30*Assumptions!$C$31/12</f>
        <v>154214.826292325</v>
      </c>
      <c r="N213" s="12">
        <f>N200*Assumptions!$C$30*Assumptions!$C$31/12</f>
        <v>167004.523937246</v>
      </c>
      <c r="O213" s="12">
        <f>O200*Assumptions!$C$30*Assumptions!$C$31/12</f>
        <v>178259.457864777</v>
      </c>
      <c r="P213" s="12">
        <f>P200*Assumptions!$C$30*Assumptions!$C$31/12</f>
        <v>188163.799721003</v>
      </c>
      <c r="Q213" s="12">
        <f>Q200*Assumptions!$C$30*Assumptions!$C$31/12</f>
        <v>196879.620554483</v>
      </c>
      <c r="R213" s="12">
        <f>R200*Assumptions!$C$30*Assumptions!$C$31/12</f>
        <v>204549.542887945</v>
      </c>
      <c r="S213" s="12">
        <f>S200*Assumptions!$C$30*Assumptions!$C$31/12</f>
        <v>221730.900141392</v>
      </c>
      <c r="T213" s="12">
        <f>T200*Assumptions!$C$30*Assumptions!$C$31/12</f>
        <v>236850.494524425</v>
      </c>
      <c r="U213" s="12">
        <f>U200*Assumptions!$C$30*Assumptions!$C$31/12</f>
        <v>250155.737581494</v>
      </c>
      <c r="V213" s="12">
        <f>V200*Assumptions!$C$30*Assumptions!$C$31/12</f>
        <v>261864.351471714</v>
      </c>
      <c r="W213" s="12">
        <f>W200*Assumptions!$C$30*Assumptions!$C$31/12</f>
        <v>272167.931695109</v>
      </c>
      <c r="X213" s="12">
        <f>X200*Assumptions!$C$30*Assumptions!$C$31/12</f>
        <v>281235.082291696</v>
      </c>
      <c r="Y213" s="12">
        <f>Y200*Assumptions!$C$30*Assumptions!$C$31/12</f>
        <v>289214.174816692</v>
      </c>
      <c r="Z213" s="12">
        <f>Z200*Assumptions!$C$30*Assumptions!$C$31/12</f>
        <v>296235.776238689</v>
      </c>
      <c r="AA213" s="12">
        <f>AA200*Assumptions!$C$30*Assumptions!$C$31/12</f>
        <v>302414.785490046</v>
      </c>
      <c r="AB213" s="12">
        <f>AB200*Assumptions!$C$30*Assumptions!$C$31/12</f>
        <v>307852.313631241</v>
      </c>
      <c r="AC213" s="12">
        <f>AC200*Assumptions!$C$30*Assumptions!$C$31/12</f>
        <v>312637.338395492</v>
      </c>
      <c r="AD213" s="12">
        <f>AD200*Assumptions!$C$30*Assumptions!$C$31/12</f>
        <v>316848.160188033</v>
      </c>
      <c r="AE213" s="12">
        <f>AE200*Assumptions!$C$30*Assumptions!$C$31/12</f>
        <v>330985.508965469</v>
      </c>
      <c r="AF213" s="12">
        <f>AF200*Assumptions!$C$30*Assumptions!$C$31/12</f>
        <v>343426.375889613</v>
      </c>
      <c r="AG213" s="12">
        <f>AG200*Assumptions!$C$30*Assumptions!$C$31/12</f>
        <v>354374.338782859</v>
      </c>
      <c r="AH213" s="12">
        <f>AH200*Assumptions!$C$30*Assumptions!$C$31/12</f>
        <v>364008.546128916</v>
      </c>
      <c r="AI213" s="12">
        <f>AI200*Assumptions!$C$30*Assumptions!$C$31/12</f>
        <v>372486.648593446</v>
      </c>
      <c r="AJ213" s="12">
        <f>AJ200*Assumptions!$C$30*Assumptions!$C$31/12</f>
        <v>379947.378762233</v>
      </c>
      <c r="AK213" s="12">
        <f>AK200*Assumptions!$C$30*Assumptions!$C$31/12</f>
        <v>386512.821310765</v>
      </c>
      <c r="AL213" s="12">
        <f>AL200*Assumptions!$C$30*Assumptions!$C$31/12</f>
        <v>392290.410753473</v>
      </c>
      <c r="AM213" s="12">
        <f>AM200*Assumptions!$C$30*Assumptions!$C$31/12</f>
        <v>397374.689463056</v>
      </c>
      <c r="AN213" s="12">
        <f>AN200*Assumptions!$C$30*Assumptions!$C$31/12</f>
        <v>401848.854727489</v>
      </c>
      <c r="AO213" s="12">
        <f>AO200*Assumptions!$C$30*Assumptions!$C$31/12</f>
        <v>405786.120160191</v>
      </c>
      <c r="AP213" s="12">
        <f>AP200*Assumptions!$C$30*Assumptions!$C$31/12</f>
        <v>409250.913740968</v>
      </c>
    </row>
    <row r="214">
      <c r="A214" s="11" t="inlineStr">
        <is>
          <t>Gross bookings: monthly plan</t>
        </is>
      </c>
      <c r="B214" s="14" t="inlineStr">
        <is>
          <t>AED</t>
        </is>
      </c>
      <c r="C214" s="56">
        <f>SUM(G214:R214)</f>
        <v>4364864.16553742</v>
      </c>
      <c r="D214" s="56">
        <f>SUM(S214:AD214)</f>
        <v>10776254.2079416</v>
      </c>
      <c r="E214" s="56">
        <f>SUM(AE214:AP214)</f>
        <v>16242222.2947568</v>
      </c>
      <c r="G214" s="12">
        <f>G201*Assumptions!$C$32</f>
        <v>69111.36</v>
      </c>
      <c r="H214" s="12">
        <f>H201*Assumptions!$C$32</f>
        <v>134076.0384</v>
      </c>
      <c r="I214" s="12">
        <f>I201*Assumptions!$C$32</f>
        <v>195142.836096</v>
      </c>
      <c r="J214" s="12">
        <f>J201*Assumptions!$C$32</f>
        <v>252545.62593024</v>
      </c>
      <c r="K214" s="12">
        <f>K201*Assumptions!$C$32</f>
        <v>306504.248374426</v>
      </c>
      <c r="L214" s="12">
        <f>L201*Assumptions!$C$32</f>
        <v>357225.35347196</v>
      </c>
      <c r="M214" s="12">
        <f>M201*Assumptions!$C$32</f>
        <v>404903.192263642</v>
      </c>
      <c r="N214" s="12">
        <f>N201*Assumptions!$C$32</f>
        <v>449720.360727824</v>
      </c>
      <c r="O214" s="12">
        <f>O201*Assumptions!$C$32</f>
        <v>491848.499084154</v>
      </c>
      <c r="P214" s="12">
        <f>P201*Assumptions!$C$32</f>
        <v>531448.949139105</v>
      </c>
      <c r="Q214" s="12">
        <f>Q201*Assumptions!$C$32</f>
        <v>568673.372190759</v>
      </c>
      <c r="R214" s="12">
        <f>R201*Assumptions!$C$32</f>
        <v>603664.329859313</v>
      </c>
      <c r="S214" s="12">
        <f>S201*Assumptions!$C$32</f>
        <v>659592.950067754</v>
      </c>
      <c r="T214" s="12">
        <f>T201*Assumptions!$C$32</f>
        <v>712165.853063689</v>
      </c>
      <c r="U214" s="12">
        <f>U201*Assumptions!$C$32</f>
        <v>761584.381879868</v>
      </c>
      <c r="V214" s="12">
        <f>V201*Assumptions!$C$32</f>
        <v>808037.798967076</v>
      </c>
      <c r="W214" s="12">
        <f>W201*Assumptions!$C$32</f>
        <v>851704.011029051</v>
      </c>
      <c r="X214" s="12">
        <f>X201*Assumptions!$C$32</f>
        <v>892750.250367308</v>
      </c>
      <c r="Y214" s="12">
        <f>Y201*Assumptions!$C$32</f>
        <v>931333.715345269</v>
      </c>
      <c r="Z214" s="12">
        <f>Z201*Assumptions!$C$32</f>
        <v>967602.172424553</v>
      </c>
      <c r="AA214" s="12">
        <f>AA201*Assumptions!$C$32</f>
        <v>1001694.52207908</v>
      </c>
      <c r="AB214" s="12">
        <f>AB201*Assumptions!$C$32</f>
        <v>1033741.33075434</v>
      </c>
      <c r="AC214" s="12">
        <f>AC201*Assumptions!$C$32</f>
        <v>1063865.33090908</v>
      </c>
      <c r="AD214" s="12">
        <f>AD201*Assumptions!$C$32</f>
        <v>1092181.89105453</v>
      </c>
      <c r="AE214" s="12">
        <f>AE201*Assumptions!$C$32</f>
        <v>1141836.57759126</v>
      </c>
      <c r="AF214" s="12">
        <f>AF201*Assumptions!$C$32</f>
        <v>1188511.98293578</v>
      </c>
      <c r="AG214" s="12">
        <f>AG201*Assumptions!$C$32</f>
        <v>1232386.86395964</v>
      </c>
      <c r="AH214" s="12">
        <f>AH201*Assumptions!$C$32</f>
        <v>1273629.25212206</v>
      </c>
      <c r="AI214" s="12">
        <f>AI201*Assumptions!$C$32</f>
        <v>1312397.09699473</v>
      </c>
      <c r="AJ214" s="12">
        <f>AJ201*Assumptions!$C$32</f>
        <v>1348838.87117505</v>
      </c>
      <c r="AK214" s="12">
        <f>AK201*Assumptions!$C$32</f>
        <v>1383094.13890455</v>
      </c>
      <c r="AL214" s="12">
        <f>AL201*Assumptions!$C$32</f>
        <v>1415294.09057027</v>
      </c>
      <c r="AM214" s="12">
        <f>AM201*Assumptions!$C$32</f>
        <v>1445562.04513606</v>
      </c>
      <c r="AN214" s="12">
        <f>AN201*Assumptions!$C$32</f>
        <v>1474013.92242789</v>
      </c>
      <c r="AO214" s="12">
        <f>AO201*Assumptions!$C$32</f>
        <v>1500758.68708222</v>
      </c>
      <c r="AP214" s="12">
        <f>AP201*Assumptions!$C$32</f>
        <v>1525898.76585729</v>
      </c>
    </row>
    <row r="215">
      <c r="A215" s="11" t="inlineStr">
        <is>
          <t>Gross bookings: annual plan</t>
        </is>
      </c>
      <c r="B215" s="14" t="inlineStr">
        <is>
          <t>AED</t>
        </is>
      </c>
      <c r="C215" s="56">
        <f>SUM(G215:R215)</f>
        <v>6911907.84</v>
      </c>
      <c r="D215" s="56">
        <f>SUM(S215:AD215)</f>
        <v>13363021.824</v>
      </c>
      <c r="E215" s="56">
        <f>SUM(AE215:AP215)</f>
        <v>19537659.4944</v>
      </c>
      <c r="G215" s="12">
        <f>G202*Assumptions!$C$33</f>
        <v>575992.32</v>
      </c>
      <c r="H215" s="12">
        <f>H202*Assumptions!$C$33</f>
        <v>575992.32</v>
      </c>
      <c r="I215" s="12">
        <f>I202*Assumptions!$C$33</f>
        <v>575992.32</v>
      </c>
      <c r="J215" s="12">
        <f>J202*Assumptions!$C$33</f>
        <v>575992.32</v>
      </c>
      <c r="K215" s="12">
        <f>K202*Assumptions!$C$33</f>
        <v>575992.32</v>
      </c>
      <c r="L215" s="12">
        <f>L202*Assumptions!$C$33</f>
        <v>575992.32</v>
      </c>
      <c r="M215" s="12">
        <f>M202*Assumptions!$C$33</f>
        <v>575992.32</v>
      </c>
      <c r="N215" s="12">
        <f>N202*Assumptions!$C$33</f>
        <v>575992.32</v>
      </c>
      <c r="O215" s="12">
        <f>O202*Assumptions!$C$33</f>
        <v>575992.32</v>
      </c>
      <c r="P215" s="12">
        <f>P202*Assumptions!$C$33</f>
        <v>575992.32</v>
      </c>
      <c r="Q215" s="12">
        <f>Q202*Assumptions!$C$33</f>
        <v>575992.32</v>
      </c>
      <c r="R215" s="12">
        <f>R202*Assumptions!$C$33</f>
        <v>575992.32</v>
      </c>
      <c r="S215" s="12">
        <f>S202*Assumptions!$C$33</f>
        <v>1113585.152</v>
      </c>
      <c r="T215" s="12">
        <f>T202*Assumptions!$C$33</f>
        <v>1113585.152</v>
      </c>
      <c r="U215" s="12">
        <f>U202*Assumptions!$C$33</f>
        <v>1113585.152</v>
      </c>
      <c r="V215" s="12">
        <f>V202*Assumptions!$C$33</f>
        <v>1113585.152</v>
      </c>
      <c r="W215" s="12">
        <f>W202*Assumptions!$C$33</f>
        <v>1113585.152</v>
      </c>
      <c r="X215" s="12">
        <f>X202*Assumptions!$C$33</f>
        <v>1113585.152</v>
      </c>
      <c r="Y215" s="12">
        <f>Y202*Assumptions!$C$33</f>
        <v>1113585.152</v>
      </c>
      <c r="Z215" s="12">
        <f>Z202*Assumptions!$C$33</f>
        <v>1113585.152</v>
      </c>
      <c r="AA215" s="12">
        <f>AA202*Assumptions!$C$33</f>
        <v>1113585.152</v>
      </c>
      <c r="AB215" s="12">
        <f>AB202*Assumptions!$C$33</f>
        <v>1113585.152</v>
      </c>
      <c r="AC215" s="12">
        <f>AC202*Assumptions!$C$33</f>
        <v>1113585.152</v>
      </c>
      <c r="AD215" s="12">
        <f>AD202*Assumptions!$C$33</f>
        <v>1113585.152</v>
      </c>
      <c r="AE215" s="12">
        <f>AE202*Assumptions!$C$33</f>
        <v>1628138.2912</v>
      </c>
      <c r="AF215" s="12">
        <f>AF202*Assumptions!$C$33</f>
        <v>1628138.2912</v>
      </c>
      <c r="AG215" s="12">
        <f>AG202*Assumptions!$C$33</f>
        <v>1628138.2912</v>
      </c>
      <c r="AH215" s="12">
        <f>AH202*Assumptions!$C$33</f>
        <v>1628138.2912</v>
      </c>
      <c r="AI215" s="12">
        <f>AI202*Assumptions!$C$33</f>
        <v>1628138.2912</v>
      </c>
      <c r="AJ215" s="12">
        <f>AJ202*Assumptions!$C$33</f>
        <v>1628138.2912</v>
      </c>
      <c r="AK215" s="12">
        <f>AK202*Assumptions!$C$33</f>
        <v>1628138.2912</v>
      </c>
      <c r="AL215" s="12">
        <f>AL202*Assumptions!$C$33</f>
        <v>1628138.2912</v>
      </c>
      <c r="AM215" s="12">
        <f>AM202*Assumptions!$C$33</f>
        <v>1628138.2912</v>
      </c>
      <c r="AN215" s="12">
        <f>AN202*Assumptions!$C$33</f>
        <v>1628138.2912</v>
      </c>
      <c r="AO215" s="12">
        <f>AO202*Assumptions!$C$33</f>
        <v>1628138.2912</v>
      </c>
      <c r="AP215" s="12">
        <f>AP202*Assumptions!$C$33</f>
        <v>1628138.2912</v>
      </c>
    </row>
    <row r="216">
      <c r="A216" s="11" t="inlineStr">
        <is>
          <t>Gross bookings: company seats</t>
        </is>
      </c>
      <c r="B216" s="14" t="inlineStr">
        <is>
          <t>AED</t>
        </is>
      </c>
      <c r="C216" s="56">
        <f>SUM(G216:R216)</f>
        <v>1680000</v>
      </c>
      <c r="D216" s="56">
        <f>SUM(S216:AD216)</f>
        <v>3948000</v>
      </c>
      <c r="E216" s="56">
        <f>SUM(AE216:AP216)</f>
        <v>5875800</v>
      </c>
      <c r="G216" s="12">
        <f>G205*Assumptions!$C$26*(1+Assumptions!$C$34)</f>
        <v>0</v>
      </c>
      <c r="H216" s="12">
        <f>H205*Assumptions!$C$26*(1+Assumptions!$C$34)</f>
        <v>0</v>
      </c>
      <c r="I216" s="12">
        <f>I205*Assumptions!$C$26*(1+Assumptions!$C$34)</f>
        <v>0</v>
      </c>
      <c r="J216" s="12">
        <f>J205*Assumptions!$C$26*(1+Assumptions!$C$34)</f>
        <v>0</v>
      </c>
      <c r="K216" s="12">
        <f>K205*Assumptions!$C$26*(1+Assumptions!$C$34)</f>
        <v>210000</v>
      </c>
      <c r="L216" s="12">
        <f>L205*Assumptions!$C$26*(1+Assumptions!$C$34)</f>
        <v>210000</v>
      </c>
      <c r="M216" s="12">
        <f>M205*Assumptions!$C$26*(1+Assumptions!$C$34)</f>
        <v>210000</v>
      </c>
      <c r="N216" s="12">
        <f>N205*Assumptions!$C$26*(1+Assumptions!$C$34)</f>
        <v>210000</v>
      </c>
      <c r="O216" s="12">
        <f>O205*Assumptions!$C$26*(1+Assumptions!$C$34)</f>
        <v>210000</v>
      </c>
      <c r="P216" s="12">
        <f>P205*Assumptions!$C$26*(1+Assumptions!$C$34)</f>
        <v>210000</v>
      </c>
      <c r="Q216" s="12">
        <f>Q205*Assumptions!$C$26*(1+Assumptions!$C$34)</f>
        <v>210000</v>
      </c>
      <c r="R216" s="12">
        <f>R205*Assumptions!$C$26*(1+Assumptions!$C$34)</f>
        <v>210000</v>
      </c>
      <c r="S216" s="12">
        <f>S205*Assumptions!$C$26*(1+Assumptions!$C$34)</f>
        <v>210000</v>
      </c>
      <c r="T216" s="12">
        <f>T205*Assumptions!$C$26*(1+Assumptions!$C$34)</f>
        <v>210000</v>
      </c>
      <c r="U216" s="12">
        <f>U205*Assumptions!$C$26*(1+Assumptions!$C$34)</f>
        <v>210000</v>
      </c>
      <c r="V216" s="12">
        <f>V205*Assumptions!$C$26*(1+Assumptions!$C$34)</f>
        <v>210000</v>
      </c>
      <c r="W216" s="12">
        <f>W205*Assumptions!$C$26*(1+Assumptions!$C$34)</f>
        <v>388500</v>
      </c>
      <c r="X216" s="12">
        <f>X205*Assumptions!$C$26*(1+Assumptions!$C$34)</f>
        <v>388500</v>
      </c>
      <c r="Y216" s="12">
        <f>Y205*Assumptions!$C$26*(1+Assumptions!$C$34)</f>
        <v>388500</v>
      </c>
      <c r="Z216" s="12">
        <f>Z205*Assumptions!$C$26*(1+Assumptions!$C$34)</f>
        <v>388500</v>
      </c>
      <c r="AA216" s="12">
        <f>AA205*Assumptions!$C$26*(1+Assumptions!$C$34)</f>
        <v>388500</v>
      </c>
      <c r="AB216" s="12">
        <f>AB205*Assumptions!$C$26*(1+Assumptions!$C$34)</f>
        <v>388500</v>
      </c>
      <c r="AC216" s="12">
        <f>AC205*Assumptions!$C$26*(1+Assumptions!$C$34)</f>
        <v>388500</v>
      </c>
      <c r="AD216" s="12">
        <f>AD205*Assumptions!$C$26*(1+Assumptions!$C$34)</f>
        <v>388500</v>
      </c>
      <c r="AE216" s="12">
        <f>AE205*Assumptions!$C$26*(1+Assumptions!$C$34)</f>
        <v>388500</v>
      </c>
      <c r="AF216" s="12">
        <f>AF205*Assumptions!$C$26*(1+Assumptions!$C$34)</f>
        <v>388500</v>
      </c>
      <c r="AG216" s="12">
        <f>AG205*Assumptions!$C$26*(1+Assumptions!$C$34)</f>
        <v>388500</v>
      </c>
      <c r="AH216" s="12">
        <f>AH205*Assumptions!$C$26*(1+Assumptions!$C$34)</f>
        <v>388500</v>
      </c>
      <c r="AI216" s="12">
        <f>AI205*Assumptions!$C$26*(1+Assumptions!$C$34)</f>
        <v>540225</v>
      </c>
      <c r="AJ216" s="12">
        <f>AJ205*Assumptions!$C$26*(1+Assumptions!$C$34)</f>
        <v>540225</v>
      </c>
      <c r="AK216" s="12">
        <f>AK205*Assumptions!$C$26*(1+Assumptions!$C$34)</f>
        <v>540225</v>
      </c>
      <c r="AL216" s="12">
        <f>AL205*Assumptions!$C$26*(1+Assumptions!$C$34)</f>
        <v>540225</v>
      </c>
      <c r="AM216" s="12">
        <f>AM205*Assumptions!$C$26*(1+Assumptions!$C$34)</f>
        <v>540225</v>
      </c>
      <c r="AN216" s="12">
        <f>AN205*Assumptions!$C$26*(1+Assumptions!$C$34)</f>
        <v>540225</v>
      </c>
      <c r="AO216" s="12">
        <f>AO205*Assumptions!$C$26*(1+Assumptions!$C$34)</f>
        <v>540225</v>
      </c>
      <c r="AP216" s="12">
        <f>AP205*Assumptions!$C$26*(1+Assumptions!$C$34)</f>
        <v>540225</v>
      </c>
    </row>
    <row r="217">
      <c r="A217" s="38" t="inlineStr">
        <is>
          <t>Gross bookings, VAT included</t>
        </is>
      </c>
      <c r="B217" s="58" t="inlineStr">
        <is>
          <t>AED</t>
        </is>
      </c>
      <c r="C217" s="59">
        <f>SUM(G217:R217)</f>
        <v>14586289.7043592</v>
      </c>
      <c r="D217" s="59">
        <f>SUM(S217:AD217)</f>
        <v>31436483.0784076</v>
      </c>
      <c r="E217" s="59">
        <f>SUM(AE217:AP217)</f>
        <v>46193974.3964353</v>
      </c>
      <c r="F217" s="40" t="n"/>
      <c r="G217" s="51">
        <f>G213+G214+G215+G216</f>
        <v>676399.1568</v>
      </c>
      <c r="H217" s="51">
        <f>H213+H214+H215+H216</f>
        <v>768903.854784</v>
      </c>
      <c r="I217" s="51">
        <f>I213+I214+I215+I216</f>
        <v>854205.86971392</v>
      </c>
      <c r="J217" s="51">
        <f>J213+J214+J215+J216</f>
        <v>932935.65071401</v>
      </c>
      <c r="K217" s="51">
        <f>K213+K214+K215+K216</f>
        <v>1215662.02538414</v>
      </c>
      <c r="L217" s="51">
        <f>L213+L214+L215+L216</f>
        <v>1282898.75244051</v>
      </c>
      <c r="M217" s="51">
        <f>M213+M214+M215+M216</f>
        <v>1345110.33855597</v>
      </c>
      <c r="N217" s="51">
        <f>N213+N214+N215+N216</f>
        <v>1402717.20466507</v>
      </c>
      <c r="O217" s="51">
        <f>O213+O214+O215+O216</f>
        <v>1456100.27694893</v>
      </c>
      <c r="P217" s="51">
        <f>P213+P214+P215+P216</f>
        <v>1505605.06886011</v>
      </c>
      <c r="Q217" s="51">
        <f>Q213+Q214+Q215+Q216</f>
        <v>1551545.31274524</v>
      </c>
      <c r="R217" s="51">
        <f>R213+R214+R215+R216</f>
        <v>1594206.19274726</v>
      </c>
      <c r="S217" s="51">
        <f>S213+S214+S215+S216</f>
        <v>2204909.00220915</v>
      </c>
      <c r="T217" s="51">
        <f>T213+T214+T215+T216</f>
        <v>2272601.49958811</v>
      </c>
      <c r="U217" s="51">
        <f>U213+U214+U215+U216</f>
        <v>2335325.27146136</v>
      </c>
      <c r="V217" s="51">
        <f>V213+V214+V215+V216</f>
        <v>2393487.30243879</v>
      </c>
      <c r="W217" s="51">
        <f>W213+W214+W215+W216</f>
        <v>2625957.09472416</v>
      </c>
      <c r="X217" s="51">
        <f>X213+X214+X215+X216</f>
        <v>2676070.484659</v>
      </c>
      <c r="Y217" s="51">
        <f>Y213+Y214+Y215+Y216</f>
        <v>2722633.04216196</v>
      </c>
      <c r="Z217" s="51">
        <f>Z213+Z214+Z215+Z216</f>
        <v>2765923.10066324</v>
      </c>
      <c r="AA217" s="51">
        <f>AA213+AA214+AA215+AA216</f>
        <v>2806194.45956913</v>
      </c>
      <c r="AB217" s="51">
        <f>AB213+AB214+AB215+AB216</f>
        <v>2843678.79638558</v>
      </c>
      <c r="AC217" s="51">
        <f>AC213+AC214+AC215+AC216</f>
        <v>2878587.82130457</v>
      </c>
      <c r="AD217" s="51">
        <f>AD213+AD214+AD215+AD216</f>
        <v>2911115.20324256</v>
      </c>
      <c r="AE217" s="51">
        <f>AE213+AE214+AE215+AE216</f>
        <v>3489460.37775673</v>
      </c>
      <c r="AF217" s="51">
        <f>AF213+AF214+AF215+AF216</f>
        <v>3548576.6500254</v>
      </c>
      <c r="AG217" s="51">
        <f>AG213+AG214+AG215+AG216</f>
        <v>3603399.4939425</v>
      </c>
      <c r="AH217" s="51">
        <f>AH213+AH214+AH215+AH216</f>
        <v>3654276.08945097</v>
      </c>
      <c r="AI217" s="51">
        <f>AI213+AI214+AI215+AI216</f>
        <v>3853247.03678818</v>
      </c>
      <c r="AJ217" s="51">
        <f>AJ213+AJ214+AJ215+AJ216</f>
        <v>3897149.54113728</v>
      </c>
      <c r="AK217" s="51">
        <f>AK213+AK214+AK215+AK216</f>
        <v>3937970.25141531</v>
      </c>
      <c r="AL217" s="51">
        <f>AL213+AL214+AL215+AL216</f>
        <v>3975947.79252375</v>
      </c>
      <c r="AM217" s="51">
        <f>AM213+AM214+AM215+AM216</f>
        <v>4011300.02579911</v>
      </c>
      <c r="AN217" s="51">
        <f>AN213+AN214+AN215+AN216</f>
        <v>4044226.06835538</v>
      </c>
      <c r="AO217" s="51">
        <f>AO213+AO214+AO215+AO216</f>
        <v>4074908.09844241</v>
      </c>
      <c r="AP217" s="51">
        <f>AP213+AP214+AP215+AP216</f>
        <v>4103512.97079826</v>
      </c>
    </row>
    <row r="218">
      <c r="A218" s="11" t="inlineStr">
        <is>
          <t>VAT</t>
        </is>
      </c>
      <c r="B218" s="14" t="inlineStr">
        <is>
          <t>AED</t>
        </is>
      </c>
      <c r="C218" s="56">
        <f>SUM(G218:R218)</f>
        <v>694585.224017103</v>
      </c>
      <c r="D218" s="56">
        <f>SUM(S218:AD218)</f>
        <v>1496975.38468608</v>
      </c>
      <c r="E218" s="56">
        <f>SUM(AE218:AP218)</f>
        <v>2199713.06649692</v>
      </c>
      <c r="G218" s="12">
        <f>G217*Assumptions!$C$34/(1+Assumptions!$C$34)</f>
        <v>32209.4836571429</v>
      </c>
      <c r="H218" s="12">
        <f>H217*Assumptions!$C$34/(1+Assumptions!$C$34)</f>
        <v>36614.4692754286</v>
      </c>
      <c r="I218" s="12">
        <f>I217*Assumptions!$C$34/(1+Assumptions!$C$34)</f>
        <v>40676.4699863771</v>
      </c>
      <c r="J218" s="12">
        <f>J217*Assumptions!$C$34/(1+Assumptions!$C$34)</f>
        <v>44425.5071768576</v>
      </c>
      <c r="K218" s="12">
        <f>K217*Assumptions!$C$34/(1+Assumptions!$C$34)</f>
        <v>57888.6678754354</v>
      </c>
      <c r="L218" s="12">
        <f>L217*Assumptions!$C$34/(1+Assumptions!$C$34)</f>
        <v>61090.4167828815</v>
      </c>
      <c r="M218" s="12">
        <f>M217*Assumptions!$C$34/(1+Assumptions!$C$34)</f>
        <v>64052.8732645699</v>
      </c>
      <c r="N218" s="12">
        <f>N217*Assumptions!$C$34/(1+Assumptions!$C$34)</f>
        <v>66796.0573650033</v>
      </c>
      <c r="O218" s="12">
        <f>O217*Assumptions!$C$34/(1+Assumptions!$C$34)</f>
        <v>69338.1084261396</v>
      </c>
      <c r="P218" s="12">
        <f>P217*Assumptions!$C$34/(1+Assumptions!$C$34)</f>
        <v>71695.479469529</v>
      </c>
      <c r="Q218" s="12">
        <f>Q217*Assumptions!$C$34/(1+Assumptions!$C$34)</f>
        <v>73883.1101307258</v>
      </c>
      <c r="R218" s="12">
        <f>R217*Assumptions!$C$34/(1+Assumptions!$C$34)</f>
        <v>75914.5806070123</v>
      </c>
      <c r="S218" s="12">
        <f>S217*Assumptions!$C$34/(1+Assumptions!$C$34)</f>
        <v>104995.666771864</v>
      </c>
      <c r="T218" s="12">
        <f>T217*Assumptions!$C$34/(1+Assumptions!$C$34)</f>
        <v>108219.119028005</v>
      </c>
      <c r="U218" s="12">
        <f>U217*Assumptions!$C$34/(1+Assumptions!$C$34)</f>
        <v>111205.965307684</v>
      </c>
      <c r="V218" s="12">
        <f>V217*Assumptions!$C$34/(1+Assumptions!$C$34)</f>
        <v>113975.585830419</v>
      </c>
      <c r="W218" s="12">
        <f>W217*Assumptions!$C$34/(1+Assumptions!$C$34)</f>
        <v>125045.575939246</v>
      </c>
      <c r="X218" s="12">
        <f>X217*Assumptions!$C$34/(1+Assumptions!$C$34)</f>
        <v>127431.927840905</v>
      </c>
      <c r="Y218" s="12">
        <f>Y217*Assumptions!$C$34/(1+Assumptions!$C$34)</f>
        <v>129649.192483903</v>
      </c>
      <c r="Z218" s="12">
        <f>Z217*Assumptions!$C$34/(1+Assumptions!$C$34)</f>
        <v>131710.623841107</v>
      </c>
      <c r="AA218" s="12">
        <f>AA217*Assumptions!$C$34/(1+Assumptions!$C$34)</f>
        <v>133628.30759853</v>
      </c>
      <c r="AB218" s="12">
        <f>AB217*Assumptions!$C$34/(1+Assumptions!$C$34)</f>
        <v>135413.276018361</v>
      </c>
      <c r="AC218" s="12">
        <f>AC217*Assumptions!$C$34/(1+Assumptions!$C$34)</f>
        <v>137075.610538313</v>
      </c>
      <c r="AD218" s="12">
        <f>AD217*Assumptions!$C$34/(1+Assumptions!$C$34)</f>
        <v>138624.533487741</v>
      </c>
      <c r="AE218" s="12">
        <f>AE217*Assumptions!$C$34/(1+Assumptions!$C$34)</f>
        <v>166164.779893178</v>
      </c>
      <c r="AF218" s="12">
        <f>AF217*Assumptions!$C$34/(1+Assumptions!$C$34)</f>
        <v>168979.8404774</v>
      </c>
      <c r="AG218" s="12">
        <f>AG217*Assumptions!$C$34/(1+Assumptions!$C$34)</f>
        <v>171590.4520925</v>
      </c>
      <c r="AH218" s="12">
        <f>AH217*Assumptions!$C$34/(1+Assumptions!$C$34)</f>
        <v>174013.147116713</v>
      </c>
      <c r="AI218" s="12">
        <f>AI217*Assumptions!$C$34/(1+Assumptions!$C$34)</f>
        <v>183487.954132771</v>
      </c>
      <c r="AJ218" s="12">
        <f>AJ217*Assumptions!$C$34/(1+Assumptions!$C$34)</f>
        <v>185578.549577966</v>
      </c>
      <c r="AK218" s="12">
        <f>AK217*Assumptions!$C$34/(1+Assumptions!$C$34)</f>
        <v>187522.392924539</v>
      </c>
      <c r="AL218" s="12">
        <f>AL217*Assumptions!$C$34/(1+Assumptions!$C$34)</f>
        <v>189330.847263036</v>
      </c>
      <c r="AM218" s="12">
        <f>AM217*Assumptions!$C$34/(1+Assumptions!$C$34)</f>
        <v>191014.286942815</v>
      </c>
      <c r="AN218" s="12">
        <f>AN217*Assumptions!$C$34/(1+Assumptions!$C$34)</f>
        <v>192582.193731209</v>
      </c>
      <c r="AO218" s="12">
        <f>AO217*Assumptions!$C$34/(1+Assumptions!$C$34)</f>
        <v>194043.242782972</v>
      </c>
      <c r="AP218" s="12">
        <f>AP217*Assumptions!$C$34/(1+Assumptions!$C$34)</f>
        <v>195405.379561822</v>
      </c>
    </row>
    <row r="219">
      <c r="A219" s="11" t="inlineStr">
        <is>
          <t>App Store sales excluding VAT</t>
        </is>
      </c>
      <c r="B219" s="14" t="inlineStr">
        <is>
          <t>AED</t>
        </is>
      </c>
      <c r="C219" s="56">
        <f>SUM(G219:R219)</f>
        <v>12291704.4803421</v>
      </c>
      <c r="D219" s="56">
        <f>SUM(S219:AD219)</f>
        <v>26179507.6937215</v>
      </c>
      <c r="E219" s="56">
        <f>SUM(AE219:AP219)</f>
        <v>38398261.3299384</v>
      </c>
      <c r="G219" s="12">
        <f>(G213+G214+G215)/(1+Assumptions!$C$34)</f>
        <v>644189.673142857</v>
      </c>
      <c r="H219" s="12">
        <f>(H213+H214+H215)/(1+Assumptions!$C$34)</f>
        <v>732289.385508572</v>
      </c>
      <c r="I219" s="12">
        <f>(I213+I214+I215)/(1+Assumptions!$C$34)</f>
        <v>813529.399727543</v>
      </c>
      <c r="J219" s="12">
        <f>(J213+J214+J215)/(1+Assumptions!$C$34)</f>
        <v>888510.143537152</v>
      </c>
      <c r="K219" s="12">
        <f>(K213+K214+K215)/(1+Assumptions!$C$34)</f>
        <v>957773.357508707</v>
      </c>
      <c r="L219" s="12">
        <f>(L213+L214+L215)/(1+Assumptions!$C$34)</f>
        <v>1021808.33565763</v>
      </c>
      <c r="M219" s="12">
        <f>(M213+M214+M215)/(1+Assumptions!$C$34)</f>
        <v>1081057.4652914</v>
      </c>
      <c r="N219" s="12">
        <f>(N213+N214+N215)/(1+Assumptions!$C$34)</f>
        <v>1135921.14730007</v>
      </c>
      <c r="O219" s="12">
        <f>(O213+O214+O215)/(1+Assumptions!$C$34)</f>
        <v>1186762.16852279</v>
      </c>
      <c r="P219" s="12">
        <f>(P213+P214+P215)/(1+Assumptions!$C$34)</f>
        <v>1233909.58939058</v>
      </c>
      <c r="Q219" s="12">
        <f>(Q213+Q214+Q215)/(1+Assumptions!$C$34)</f>
        <v>1277662.20261452</v>
      </c>
      <c r="R219" s="12">
        <f>(R213+R214+R215)/(1+Assumptions!$C$34)</f>
        <v>1318291.61214025</v>
      </c>
      <c r="S219" s="12">
        <f>(S213+S214+S215)/(1+Assumptions!$C$34)</f>
        <v>1899913.33543728</v>
      </c>
      <c r="T219" s="12">
        <f>(T213+T214+T215)/(1+Assumptions!$C$34)</f>
        <v>1964382.38056011</v>
      </c>
      <c r="U219" s="12">
        <f>(U213+U214+U215)/(1+Assumptions!$C$34)</f>
        <v>2024119.30615368</v>
      </c>
      <c r="V219" s="12">
        <f>(V213+V214+V215)/(1+Assumptions!$C$34)</f>
        <v>2079511.71660837</v>
      </c>
      <c r="W219" s="12">
        <f>(W213+W214+W215)/(1+Assumptions!$C$34)</f>
        <v>2130911.51878491</v>
      </c>
      <c r="X219" s="12">
        <f>(X213+X214+X215)/(1+Assumptions!$C$34)</f>
        <v>2178638.5568181</v>
      </c>
      <c r="Y219" s="12">
        <f>(Y213+Y214+Y215)/(1+Assumptions!$C$34)</f>
        <v>2222983.84967806</v>
      </c>
      <c r="Z219" s="12">
        <f>(Z213+Z214+Z215)/(1+Assumptions!$C$34)</f>
        <v>2264212.47682214</v>
      </c>
      <c r="AA219" s="12">
        <f>(AA213+AA214+AA215)/(1+Assumptions!$C$34)</f>
        <v>2302566.1519706</v>
      </c>
      <c r="AB219" s="12">
        <f>(AB213+AB214+AB215)/(1+Assumptions!$C$34)</f>
        <v>2338265.52036722</v>
      </c>
      <c r="AC219" s="12">
        <f>(AC213+AC214+AC215)/(1+Assumptions!$C$34)</f>
        <v>2371512.21076625</v>
      </c>
      <c r="AD219" s="12">
        <f>(AD213+AD214+AD215)/(1+Assumptions!$C$34)</f>
        <v>2402490.66975482</v>
      </c>
      <c r="AE219" s="12">
        <f>(AE213+AE214+AE215)/(1+Assumptions!$C$34)</f>
        <v>2953295.59786355</v>
      </c>
      <c r="AF219" s="12">
        <f>(AF213+AF214+AF215)/(1+Assumptions!$C$34)</f>
        <v>3009596.809548</v>
      </c>
      <c r="AG219" s="12">
        <f>(AG213+AG214+AG215)/(1+Assumptions!$C$34)</f>
        <v>3061809.04185</v>
      </c>
      <c r="AH219" s="12">
        <f>(AH213+AH214+AH215)/(1+Assumptions!$C$34)</f>
        <v>3110262.94233426</v>
      </c>
      <c r="AI219" s="12">
        <f>(AI213+AI214+AI215)/(1+Assumptions!$C$34)</f>
        <v>3155259.08265541</v>
      </c>
      <c r="AJ219" s="12">
        <f>(AJ213+AJ214+AJ215)/(1+Assumptions!$C$34)</f>
        <v>3197070.99155932</v>
      </c>
      <c r="AK219" s="12">
        <f>(AK213+AK214+AK215)/(1+Assumptions!$C$34)</f>
        <v>3235947.85849077</v>
      </c>
      <c r="AL219" s="12">
        <f>(AL213+AL214+AL215)/(1+Assumptions!$C$34)</f>
        <v>3272116.94526071</v>
      </c>
      <c r="AM219" s="12">
        <f>(AM213+AM214+AM215)/(1+Assumptions!$C$34)</f>
        <v>3305785.7388563</v>
      </c>
      <c r="AN219" s="12">
        <f>(AN213+AN214+AN215)/(1+Assumptions!$C$34)</f>
        <v>3337143.87462417</v>
      </c>
      <c r="AO219" s="12">
        <f>(AO213+AO214+AO215)/(1+Assumptions!$C$34)</f>
        <v>3366364.85565944</v>
      </c>
      <c r="AP219" s="12">
        <f>(AP213+AP214+AP215)/(1+Assumptions!$C$34)</f>
        <v>3393607.59123643</v>
      </c>
    </row>
    <row r="220">
      <c r="A220" s="11" t="inlineStr">
        <is>
          <t>Apple commission rate</t>
        </is>
      </c>
      <c r="B220" s="14" t="inlineStr">
        <is>
          <t>rate</t>
        </is>
      </c>
      <c r="C220" s="60">
        <f>IF(C219=0,0,C221/C219)</f>
        <v>0.238274220188439</v>
      </c>
      <c r="D220" s="60">
        <f>IF(D219=0,0,D221/D219)</f>
        <v>0.2</v>
      </c>
      <c r="E220" s="60">
        <f>IF(E219=0,0,E221/E219)</f>
        <v>0.2</v>
      </c>
      <c r="G220" s="17">
        <f>Assumptions!$C$35</f>
        <v>0.15</v>
      </c>
      <c r="H220" s="17">
        <f>IF(AND(Assumptions!$C$38=1,G222&gt;=Assumptions!$C$37),Assumptions!$C$36,Assumptions!$C$35)</f>
        <v>0.15</v>
      </c>
      <c r="I220" s="17">
        <f>IF(AND(Assumptions!$C$38=1,H222&gt;=Assumptions!$C$37),Assumptions!$C$36,Assumptions!$C$35)</f>
        <v>0.15</v>
      </c>
      <c r="J220" s="17">
        <f>IF(AND(Assumptions!$C$38=1,I222&gt;=Assumptions!$C$37),Assumptions!$C$36,Assumptions!$C$35)</f>
        <v>0.15</v>
      </c>
      <c r="K220" s="17">
        <f>IF(AND(Assumptions!$C$38=1,J222&gt;=Assumptions!$C$37),Assumptions!$C$36,Assumptions!$C$35)</f>
        <v>0.15</v>
      </c>
      <c r="L220" s="17">
        <f>IF(AND(Assumptions!$C$38=1,K222&gt;=Assumptions!$C$37),Assumptions!$C$36,Assumptions!$C$35)</f>
        <v>0.15</v>
      </c>
      <c r="M220" s="17">
        <f>IF(AND(Assumptions!$C$38=1,L222&gt;=Assumptions!$C$37),Assumptions!$C$36,Assumptions!$C$35)</f>
        <v>0.3</v>
      </c>
      <c r="N220" s="17">
        <f>IF(AND(Assumptions!$C$38=1,M222&gt;=Assumptions!$C$37),Assumptions!$C$36,Assumptions!$C$35)</f>
        <v>0.3</v>
      </c>
      <c r="O220" s="17">
        <f>IF(AND(Assumptions!$C$38=1,N222&gt;=Assumptions!$C$37),Assumptions!$C$36,Assumptions!$C$35)</f>
        <v>0.3</v>
      </c>
      <c r="P220" s="17">
        <f>IF(AND(Assumptions!$C$38=1,O222&gt;=Assumptions!$C$37),Assumptions!$C$36,Assumptions!$C$35)</f>
        <v>0.3</v>
      </c>
      <c r="Q220" s="17">
        <f>IF(AND(Assumptions!$C$38=1,P222&gt;=Assumptions!$C$37),Assumptions!$C$36,Assumptions!$C$35)</f>
        <v>0.3</v>
      </c>
      <c r="R220" s="17">
        <f>IF(AND(Assumptions!$C$38=1,Q222&gt;=Assumptions!$C$37),Assumptions!$C$36,Assumptions!$C$35)</f>
        <v>0.3</v>
      </c>
      <c r="S220" s="17">
        <f>Assumptions!$C$39</f>
        <v>0.2</v>
      </c>
      <c r="T220" s="17">
        <f>Assumptions!$C$39</f>
        <v>0.2</v>
      </c>
      <c r="U220" s="17">
        <f>Assumptions!$C$39</f>
        <v>0.2</v>
      </c>
      <c r="V220" s="17">
        <f>Assumptions!$C$39</f>
        <v>0.2</v>
      </c>
      <c r="W220" s="17">
        <f>Assumptions!$C$39</f>
        <v>0.2</v>
      </c>
      <c r="X220" s="17">
        <f>Assumptions!$C$39</f>
        <v>0.2</v>
      </c>
      <c r="Y220" s="17">
        <f>Assumptions!$C$39</f>
        <v>0.2</v>
      </c>
      <c r="Z220" s="17">
        <f>Assumptions!$C$39</f>
        <v>0.2</v>
      </c>
      <c r="AA220" s="17">
        <f>Assumptions!$C$39</f>
        <v>0.2</v>
      </c>
      <c r="AB220" s="17">
        <f>Assumptions!$C$39</f>
        <v>0.2</v>
      </c>
      <c r="AC220" s="17">
        <f>Assumptions!$C$39</f>
        <v>0.2</v>
      </c>
      <c r="AD220" s="17">
        <f>Assumptions!$C$39</f>
        <v>0.2</v>
      </c>
      <c r="AE220" s="17">
        <f>Assumptions!$C$39</f>
        <v>0.2</v>
      </c>
      <c r="AF220" s="17">
        <f>Assumptions!$C$39</f>
        <v>0.2</v>
      </c>
      <c r="AG220" s="17">
        <f>Assumptions!$C$39</f>
        <v>0.2</v>
      </c>
      <c r="AH220" s="17">
        <f>Assumptions!$C$39</f>
        <v>0.2</v>
      </c>
      <c r="AI220" s="17">
        <f>Assumptions!$C$39</f>
        <v>0.2</v>
      </c>
      <c r="AJ220" s="17">
        <f>Assumptions!$C$39</f>
        <v>0.2</v>
      </c>
      <c r="AK220" s="17">
        <f>Assumptions!$C$39</f>
        <v>0.2</v>
      </c>
      <c r="AL220" s="17">
        <f>Assumptions!$C$39</f>
        <v>0.2</v>
      </c>
      <c r="AM220" s="17">
        <f>Assumptions!$C$39</f>
        <v>0.2</v>
      </c>
      <c r="AN220" s="17">
        <f>Assumptions!$C$39</f>
        <v>0.2</v>
      </c>
      <c r="AO220" s="17">
        <f>Assumptions!$C$39</f>
        <v>0.2</v>
      </c>
      <c r="AP220" s="17">
        <f>Assumptions!$C$39</f>
        <v>0.2</v>
      </c>
    </row>
    <row r="221">
      <c r="A221" s="11" t="inlineStr">
        <is>
          <t>Apple commission</t>
        </is>
      </c>
      <c r="B221" s="14" t="inlineStr">
        <is>
          <t>AED</t>
        </is>
      </c>
      <c r="C221" s="56">
        <f>SUM(G221:R221)</f>
        <v>2928796.29984025</v>
      </c>
      <c r="D221" s="56">
        <f>SUM(S221:AD221)</f>
        <v>5235901.53874431</v>
      </c>
      <c r="E221" s="56">
        <f>SUM(AE221:AP221)</f>
        <v>7679652.26598767</v>
      </c>
      <c r="G221" s="12">
        <f>G219*G220</f>
        <v>96628.4509714286</v>
      </c>
      <c r="H221" s="12">
        <f>H219*H220</f>
        <v>109843.407826286</v>
      </c>
      <c r="I221" s="12">
        <f>I219*I220</f>
        <v>122029.409959131</v>
      </c>
      <c r="J221" s="12">
        <f>J219*J220</f>
        <v>133276.521530573</v>
      </c>
      <c r="K221" s="12">
        <f>K219*K220</f>
        <v>143666.003626306</v>
      </c>
      <c r="L221" s="12">
        <f>L219*L220</f>
        <v>153271.250348644</v>
      </c>
      <c r="M221" s="12">
        <f>M219*M220</f>
        <v>324317.239587419</v>
      </c>
      <c r="N221" s="12">
        <f>N219*N220</f>
        <v>340776.34419002</v>
      </c>
      <c r="O221" s="12">
        <f>O219*O220</f>
        <v>356028.650556837</v>
      </c>
      <c r="P221" s="12">
        <f>P219*P220</f>
        <v>370172.876817174</v>
      </c>
      <c r="Q221" s="12">
        <f>Q219*Q220</f>
        <v>383298.660784355</v>
      </c>
      <c r="R221" s="12">
        <f>R219*R220</f>
        <v>395487.483642074</v>
      </c>
      <c r="S221" s="12">
        <f>S219*S220</f>
        <v>379982.667087456</v>
      </c>
      <c r="T221" s="12">
        <f>T219*T220</f>
        <v>392876.476112022</v>
      </c>
      <c r="U221" s="12">
        <f>U219*U220</f>
        <v>404823.861230735</v>
      </c>
      <c r="V221" s="12">
        <f>V219*V220</f>
        <v>415902.343321674</v>
      </c>
      <c r="W221" s="12">
        <f>W219*W220</f>
        <v>426182.303756983</v>
      </c>
      <c r="X221" s="12">
        <f>X219*X220</f>
        <v>435727.71136362</v>
      </c>
      <c r="Y221" s="12">
        <f>Y219*Y220</f>
        <v>444596.769935612</v>
      </c>
      <c r="Z221" s="12">
        <f>Z219*Z220</f>
        <v>452842.495364427</v>
      </c>
      <c r="AA221" s="12">
        <f>AA219*AA220</f>
        <v>460513.230394119</v>
      </c>
      <c r="AB221" s="12">
        <f>AB219*AB220</f>
        <v>467653.104073443</v>
      </c>
      <c r="AC221" s="12">
        <f>AC219*AC220</f>
        <v>474302.442153251</v>
      </c>
      <c r="AD221" s="12">
        <f>AD219*AD220</f>
        <v>480498.133950965</v>
      </c>
      <c r="AE221" s="12">
        <f>AE219*AE220</f>
        <v>590659.11957271</v>
      </c>
      <c r="AF221" s="12">
        <f>AF219*AF220</f>
        <v>601919.361909599</v>
      </c>
      <c r="AG221" s="12">
        <f>AG219*AG220</f>
        <v>612361.808369999</v>
      </c>
      <c r="AH221" s="12">
        <f>AH219*AH220</f>
        <v>622052.588466852</v>
      </c>
      <c r="AI221" s="12">
        <f>AI219*AI220</f>
        <v>631051.816531082</v>
      </c>
      <c r="AJ221" s="12">
        <f>AJ219*AJ220</f>
        <v>639414.198311864</v>
      </c>
      <c r="AK221" s="12">
        <f>AK219*AK220</f>
        <v>647189.571698155</v>
      </c>
      <c r="AL221" s="12">
        <f>AL219*AL220</f>
        <v>654423.389052142</v>
      </c>
      <c r="AM221" s="12">
        <f>AM219*AM220</f>
        <v>661157.14777126</v>
      </c>
      <c r="AN221" s="12">
        <f>AN219*AN220</f>
        <v>667428.774924835</v>
      </c>
      <c r="AO221" s="12">
        <f>AO219*AO220</f>
        <v>673272.971131888</v>
      </c>
      <c r="AP221" s="12">
        <f>AP219*AP220</f>
        <v>678721.518247287</v>
      </c>
    </row>
    <row r="222">
      <c r="A222" s="11" t="inlineStr">
        <is>
          <t>App Store proceeds so far this year</t>
        </is>
      </c>
      <c r="B222" s="14" t="inlineStr">
        <is>
          <t>USD</t>
        </is>
      </c>
      <c r="C222" s="56">
        <f>R222</f>
        <v>2549464.44669893</v>
      </c>
      <c r="D222" s="56">
        <f>AD222</f>
        <v>5702819.91966705</v>
      </c>
      <c r="E222" s="56">
        <f>AP222</f>
        <v>8364495.32034055</v>
      </c>
      <c r="G222" s="12">
        <f>(G219-G221)/Assumptions!$C$40</f>
        <v>149097.677922785</v>
      </c>
      <c r="H222" s="12">
        <f>G222+(H219-H221)/Assumptions!$C$40</f>
        <v>318586.031273986</v>
      </c>
      <c r="I222" s="12">
        <f>H222+(I219-I221)/Assumptions!$C$40</f>
        <v>506877.383151021</v>
      </c>
      <c r="J222" s="12">
        <f>I222+(J219-J221)/Assumptions!$C$40</f>
        <v>712523.025630689</v>
      </c>
      <c r="K222" s="12">
        <f>J222+(K219-K221)/Assumptions!$C$40</f>
        <v>934199.636626578</v>
      </c>
      <c r="L222" s="12">
        <f>K222+(L219-L221)/Assumptions!$C$40</f>
        <v>1170697.14113549</v>
      </c>
      <c r="M222" s="12">
        <f>L222+(M219-M221)/Assumptions!$C$40</f>
        <v>1376753.02287926</v>
      </c>
      <c r="N222" s="12">
        <f>M222+(N219-N221)/Assumptions!$C$40</f>
        <v>1593266.24360357</v>
      </c>
      <c r="O222" s="12">
        <f>N222+(O219-O221)/Assumptions!$C$40</f>
        <v>1819470.06061268</v>
      </c>
      <c r="P222" s="12">
        <f>O222+(P219-P221)/Assumptions!$C$40</f>
        <v>2054660.45205541</v>
      </c>
      <c r="Q222" s="12">
        <f>P222+(Q219-Q221)/Assumptions!$C$40</f>
        <v>2298190.34772053</v>
      </c>
      <c r="R222" s="12">
        <f>Q222+(R219-R221)/Assumptions!$C$40</f>
        <v>2549464.44669893</v>
      </c>
      <c r="S222" s="12">
        <f>(S219-S221)/Assumptions!$C$40</f>
        <v>413868.119360061</v>
      </c>
      <c r="T222" s="12">
        <f>S222+(T219-T221)/Assumptions!$C$40</f>
        <v>841779.870060698</v>
      </c>
      <c r="U222" s="12">
        <f>T222+(U219-U221)/Assumptions!$C$40</f>
        <v>1282704.42960404</v>
      </c>
      <c r="V222" s="12">
        <f>U222+(V219-V221)/Assumptions!$C$40</f>
        <v>1735695.4093962</v>
      </c>
      <c r="W222" s="12">
        <f>V222+(W219-W221)/Assumptions!$C$40</f>
        <v>2199883.0785665</v>
      </c>
      <c r="X222" s="12">
        <f>W222+(X219-X221)/Assumptions!$C$40</f>
        <v>2674467.37957521</v>
      </c>
      <c r="Y222" s="12">
        <f>X222+(Y219-Y221)/Assumptions!$C$40</f>
        <v>3158711.64907622</v>
      </c>
      <c r="Z222" s="12">
        <f>Y222+(Z219-Z221)/Assumptions!$C$40</f>
        <v>3651936.96737648</v>
      </c>
      <c r="AA222" s="12">
        <f>Z222+(AA219-AA221)/Assumptions!$C$40</f>
        <v>4153517.06855455</v>
      </c>
      <c r="AB222" s="12">
        <f>AA222+(AB219-AB221)/Assumptions!$C$40</f>
        <v>4662873.7510035</v>
      </c>
      <c r="AC222" s="12">
        <f>AB222+(AC219-AC221)/Assumptions!$C$40</f>
        <v>5179472.73496892</v>
      </c>
      <c r="AD222" s="12">
        <f>AC222+(AD219-AD221)/Assumptions!$C$40</f>
        <v>5702819.91966705</v>
      </c>
      <c r="AE222" s="12">
        <f>(AE219-AE221)/Assumptions!$C$40</f>
        <v>643331.920569323</v>
      </c>
      <c r="AF222" s="12">
        <f>AE222+(AF219-AF221)/Assumptions!$C$40</f>
        <v>1298928.23034152</v>
      </c>
      <c r="AG222" s="12">
        <f>AF222+(AG219-AG221)/Assumptions!$C$40</f>
        <v>1965898.20542117</v>
      </c>
      <c r="AH222" s="12">
        <f>AG222+(AH219-AH221)/Assumptions!$C$40</f>
        <v>2643423.14861175</v>
      </c>
      <c r="AI222" s="12">
        <f>AH222+(AI219-AI221)/Assumptions!$C$40</f>
        <v>3330749.83782191</v>
      </c>
      <c r="AJ222" s="12">
        <f>AI222+(AJ219-AJ221)/Assumptions!$C$40</f>
        <v>4027184.63516635</v>
      </c>
      <c r="AK222" s="12">
        <f>AJ222+(AK219-AK221)/Assumptions!$C$40</f>
        <v>4732088.18500777</v>
      </c>
      <c r="AL222" s="12">
        <f>AK222+(AL219-AL221)/Assumptions!$C$40</f>
        <v>5444870.63734503</v>
      </c>
      <c r="AM222" s="12">
        <f>AL222+(AM219-AM221)/Assumptions!$C$40</f>
        <v>6164987.3401592</v>
      </c>
      <c r="AN222" s="12">
        <f>AM222+(AN219-AN221)/Assumptions!$C$40</f>
        <v>6891934.9506968</v>
      </c>
      <c r="AO222" s="12">
        <f>AN222+(AO219-AO221)/Assumptions!$C$40</f>
        <v>7625247.92129654</v>
      </c>
      <c r="AP222" s="12">
        <f>AO222+(AP219-AP221)/Assumptions!$C$40</f>
        <v>8364495.32034055</v>
      </c>
    </row>
    <row r="223">
      <c r="A223" s="11" t="inlineStr">
        <is>
          <t>Membership, App Store (after VAT and Apple)</t>
        </is>
      </c>
      <c r="B223" s="14" t="inlineStr">
        <is>
          <t>AED</t>
        </is>
      </c>
      <c r="C223" s="56">
        <f>SUM(G223:R223)</f>
        <v>9362908.18050181</v>
      </c>
      <c r="D223" s="56">
        <f>SUM(S223:AD223)</f>
        <v>20943606.1549772</v>
      </c>
      <c r="E223" s="56">
        <f>SUM(AE223:AP223)</f>
        <v>30718609.0639507</v>
      </c>
      <c r="G223" s="12">
        <f>G219-G221</f>
        <v>547561.222171429</v>
      </c>
      <c r="H223" s="12">
        <f>H219-H221</f>
        <v>622445.977682286</v>
      </c>
      <c r="I223" s="12">
        <f>I219-I221</f>
        <v>691499.989768412</v>
      </c>
      <c r="J223" s="12">
        <f>J219-J221</f>
        <v>755233.622006579</v>
      </c>
      <c r="K223" s="12">
        <f>K219-K221</f>
        <v>814107.353882401</v>
      </c>
      <c r="L223" s="12">
        <f>L219-L221</f>
        <v>868537.085308985</v>
      </c>
      <c r="M223" s="12">
        <f>M219-M221</f>
        <v>756740.225703978</v>
      </c>
      <c r="N223" s="12">
        <f>N219-N221</f>
        <v>795144.803110047</v>
      </c>
      <c r="O223" s="12">
        <f>O219-O221</f>
        <v>830733.517965954</v>
      </c>
      <c r="P223" s="12">
        <f>P219-P221</f>
        <v>863736.712573406</v>
      </c>
      <c r="Q223" s="12">
        <f>Q219-Q221</f>
        <v>894363.541830161</v>
      </c>
      <c r="R223" s="12">
        <f>R219-R221</f>
        <v>922804.128498172</v>
      </c>
      <c r="S223" s="12">
        <f>S219-S221</f>
        <v>1519930.66834983</v>
      </c>
      <c r="T223" s="12">
        <f>T219-T221</f>
        <v>1571505.90444809</v>
      </c>
      <c r="U223" s="12">
        <f>U219-U221</f>
        <v>1619295.44492294</v>
      </c>
      <c r="V223" s="12">
        <f>V219-V221</f>
        <v>1663609.3732867</v>
      </c>
      <c r="W223" s="12">
        <f>W219-W221</f>
        <v>1704729.21502793</v>
      </c>
      <c r="X223" s="12">
        <f>X219-X221</f>
        <v>1742910.84545448</v>
      </c>
      <c r="Y223" s="12">
        <f>Y219-Y221</f>
        <v>1778387.07974245</v>
      </c>
      <c r="Z223" s="12">
        <f>Z219-Z221</f>
        <v>1811369.98145771</v>
      </c>
      <c r="AA223" s="12">
        <f>AA219-AA221</f>
        <v>1842052.92157648</v>
      </c>
      <c r="AB223" s="12">
        <f>AB219-AB221</f>
        <v>1870612.41629377</v>
      </c>
      <c r="AC223" s="12">
        <f>AC219-AC221</f>
        <v>1897209.768613</v>
      </c>
      <c r="AD223" s="12">
        <f>AD219-AD221</f>
        <v>1921992.53580386</v>
      </c>
      <c r="AE223" s="12">
        <f>AE219-AE221</f>
        <v>2362636.47829084</v>
      </c>
      <c r="AF223" s="12">
        <f>AF219-AF221</f>
        <v>2407677.4476384</v>
      </c>
      <c r="AG223" s="12">
        <f>AG219-AG221</f>
        <v>2449447.23348</v>
      </c>
      <c r="AH223" s="12">
        <f>AH219-AH221</f>
        <v>2488210.35386741</v>
      </c>
      <c r="AI223" s="12">
        <f>AI219-AI221</f>
        <v>2524207.26612433</v>
      </c>
      <c r="AJ223" s="12">
        <f>AJ219-AJ221</f>
        <v>2557656.79324745</v>
      </c>
      <c r="AK223" s="12">
        <f>AK219-AK221</f>
        <v>2588758.28679262</v>
      </c>
      <c r="AL223" s="12">
        <f>AL219-AL221</f>
        <v>2617693.55620857</v>
      </c>
      <c r="AM223" s="12">
        <f>AM219-AM221</f>
        <v>2644628.59108504</v>
      </c>
      <c r="AN223" s="12">
        <f>AN219-AN221</f>
        <v>2669715.09969934</v>
      </c>
      <c r="AO223" s="12">
        <f>AO219-AO221</f>
        <v>2693091.88452755</v>
      </c>
      <c r="AP223" s="12">
        <f>AP219-AP221</f>
        <v>2714886.07298915</v>
      </c>
    </row>
    <row r="224">
      <c r="A224" s="11" t="inlineStr">
        <is>
          <t>Company seats (after VAT)</t>
        </is>
      </c>
      <c r="B224" s="14" t="inlineStr">
        <is>
          <t>AED</t>
        </is>
      </c>
      <c r="C224" s="56">
        <f>SUM(G224:R224)</f>
        <v>1600000</v>
      </c>
      <c r="D224" s="56">
        <f>SUM(S224:AD224)</f>
        <v>3760000</v>
      </c>
      <c r="E224" s="56">
        <f>SUM(AE224:AP224)</f>
        <v>5596000</v>
      </c>
      <c r="G224" s="12">
        <f>G216/(1+Assumptions!$C$34)</f>
        <v>0</v>
      </c>
      <c r="H224" s="12">
        <f>H216/(1+Assumptions!$C$34)</f>
        <v>0</v>
      </c>
      <c r="I224" s="12">
        <f>I216/(1+Assumptions!$C$34)</f>
        <v>0</v>
      </c>
      <c r="J224" s="12">
        <f>J216/(1+Assumptions!$C$34)</f>
        <v>0</v>
      </c>
      <c r="K224" s="12">
        <f>K216/(1+Assumptions!$C$34)</f>
        <v>200000</v>
      </c>
      <c r="L224" s="12">
        <f>L216/(1+Assumptions!$C$34)</f>
        <v>200000</v>
      </c>
      <c r="M224" s="12">
        <f>M216/(1+Assumptions!$C$34)</f>
        <v>200000</v>
      </c>
      <c r="N224" s="12">
        <f>N216/(1+Assumptions!$C$34)</f>
        <v>200000</v>
      </c>
      <c r="O224" s="12">
        <f>O216/(1+Assumptions!$C$34)</f>
        <v>200000</v>
      </c>
      <c r="P224" s="12">
        <f>P216/(1+Assumptions!$C$34)</f>
        <v>200000</v>
      </c>
      <c r="Q224" s="12">
        <f>Q216/(1+Assumptions!$C$34)</f>
        <v>200000</v>
      </c>
      <c r="R224" s="12">
        <f>R216/(1+Assumptions!$C$34)</f>
        <v>200000</v>
      </c>
      <c r="S224" s="12">
        <f>S216/(1+Assumptions!$C$34)</f>
        <v>200000</v>
      </c>
      <c r="T224" s="12">
        <f>T216/(1+Assumptions!$C$34)</f>
        <v>200000</v>
      </c>
      <c r="U224" s="12">
        <f>U216/(1+Assumptions!$C$34)</f>
        <v>200000</v>
      </c>
      <c r="V224" s="12">
        <f>V216/(1+Assumptions!$C$34)</f>
        <v>200000</v>
      </c>
      <c r="W224" s="12">
        <f>W216/(1+Assumptions!$C$34)</f>
        <v>370000</v>
      </c>
      <c r="X224" s="12">
        <f>X216/(1+Assumptions!$C$34)</f>
        <v>370000</v>
      </c>
      <c r="Y224" s="12">
        <f>Y216/(1+Assumptions!$C$34)</f>
        <v>370000</v>
      </c>
      <c r="Z224" s="12">
        <f>Z216/(1+Assumptions!$C$34)</f>
        <v>370000</v>
      </c>
      <c r="AA224" s="12">
        <f>AA216/(1+Assumptions!$C$34)</f>
        <v>370000</v>
      </c>
      <c r="AB224" s="12">
        <f>AB216/(1+Assumptions!$C$34)</f>
        <v>370000</v>
      </c>
      <c r="AC224" s="12">
        <f>AC216/(1+Assumptions!$C$34)</f>
        <v>370000</v>
      </c>
      <c r="AD224" s="12">
        <f>AD216/(1+Assumptions!$C$34)</f>
        <v>370000</v>
      </c>
      <c r="AE224" s="12">
        <f>AE216/(1+Assumptions!$C$34)</f>
        <v>370000</v>
      </c>
      <c r="AF224" s="12">
        <f>AF216/(1+Assumptions!$C$34)</f>
        <v>370000</v>
      </c>
      <c r="AG224" s="12">
        <f>AG216/(1+Assumptions!$C$34)</f>
        <v>370000</v>
      </c>
      <c r="AH224" s="12">
        <f>AH216/(1+Assumptions!$C$34)</f>
        <v>370000</v>
      </c>
      <c r="AI224" s="12">
        <f>AI216/(1+Assumptions!$C$34)</f>
        <v>514500</v>
      </c>
      <c r="AJ224" s="12">
        <f>AJ216/(1+Assumptions!$C$34)</f>
        <v>514500</v>
      </c>
      <c r="AK224" s="12">
        <f>AK216/(1+Assumptions!$C$34)</f>
        <v>514500</v>
      </c>
      <c r="AL224" s="12">
        <f>AL216/(1+Assumptions!$C$34)</f>
        <v>514500</v>
      </c>
      <c r="AM224" s="12">
        <f>AM216/(1+Assumptions!$C$34)</f>
        <v>514500</v>
      </c>
      <c r="AN224" s="12">
        <f>AN216/(1+Assumptions!$C$34)</f>
        <v>514500</v>
      </c>
      <c r="AO224" s="12">
        <f>AO216/(1+Assumptions!$C$34)</f>
        <v>514500</v>
      </c>
      <c r="AP224" s="12">
        <f>AP216/(1+Assumptions!$C$34)</f>
        <v>514500</v>
      </c>
    </row>
    <row r="225">
      <c r="A225" s="11" t="inlineStr">
        <is>
          <t>Insurance commission</t>
        </is>
      </c>
      <c r="B225" s="14" t="inlineStr">
        <is>
          <t>AED</t>
        </is>
      </c>
      <c r="C225" s="56">
        <f>SUM(G225:R225)</f>
        <v>436089.773157889</v>
      </c>
      <c r="D225" s="56">
        <f>SUM(S225:AD225)</f>
        <v>1498064.46228129</v>
      </c>
      <c r="E225" s="56">
        <f>SUM(AE225:AP225)</f>
        <v>2351500.22788051</v>
      </c>
      <c r="G225" s="12">
        <f>G210*Assumptions!$C$43*Assumptions!$C$44/12</f>
        <v>0</v>
      </c>
      <c r="H225" s="12">
        <f>H210*Assumptions!$C$43*Assumptions!$C$44/12</f>
        <v>0</v>
      </c>
      <c r="I225" s="12">
        <f>I210*Assumptions!$C$43*Assumptions!$C$44/12</f>
        <v>0</v>
      </c>
      <c r="J225" s="12">
        <f>J210*Assumptions!$C$43*Assumptions!$C$44/12</f>
        <v>0</v>
      </c>
      <c r="K225" s="12">
        <f>K210*Assumptions!$C$43*Assumptions!$C$44/12</f>
        <v>0</v>
      </c>
      <c r="L225" s="12">
        <f>L210*Assumptions!$C$43*Assumptions!$C$44/12</f>
        <v>41847.39504192</v>
      </c>
      <c r="M225" s="12">
        <f>M210*Assumptions!$C$43*Assumptions!$C$44/12</f>
        <v>48964.1295462682</v>
      </c>
      <c r="N225" s="12">
        <f>N210*Assumptions!$C$43*Assumptions!$C$44/12</f>
        <v>55886.5665955318</v>
      </c>
      <c r="O225" s="12">
        <f>O210*Assumptions!$C$43*Assumptions!$C$44/12</f>
        <v>62629.9752431949</v>
      </c>
      <c r="P225" s="12">
        <f>P210*Assumptions!$C$43*Assumptions!$C$44/12</f>
        <v>69208.2750547908</v>
      </c>
      <c r="Q225" s="12">
        <f>Q210*Assumptions!$C$43*Assumptions!$C$44/12</f>
        <v>75634.1690785484</v>
      </c>
      <c r="R225" s="12">
        <f>R210*Assumptions!$C$43*Assumptions!$C$44/12</f>
        <v>81919.2625976352</v>
      </c>
      <c r="S225" s="12">
        <f>S210*Assumptions!$C$43*Assumptions!$C$44/12</f>
        <v>89322.1692659208</v>
      </c>
      <c r="T225" s="12">
        <f>T210*Assumptions!$C$43*Assumptions!$C$44/12</f>
        <v>96496.606043212</v>
      </c>
      <c r="U225" s="12">
        <f>U210*Assumptions!$C$43*Assumptions!$C$44/12</f>
        <v>103460.550181876</v>
      </c>
      <c r="V225" s="12">
        <f>V210*Assumptions!$C$43*Assumptions!$C$44/12</f>
        <v>110230.38801207</v>
      </c>
      <c r="W225" s="12">
        <f>W210*Assumptions!$C$43*Assumptions!$C$44/12</f>
        <v>116596.071871519</v>
      </c>
      <c r="X225" s="12">
        <f>X210*Assumptions!$C$43*Assumptions!$C$44/12</f>
        <v>122796.26024258</v>
      </c>
      <c r="Y225" s="12">
        <f>Y210*Assumptions!$C$43*Assumptions!$C$44/12</f>
        <v>128843.442989376</v>
      </c>
      <c r="Z225" s="12">
        <f>Z210*Assumptions!$C$43*Assumptions!$C$44/12</f>
        <v>134749.053368001</v>
      </c>
      <c r="AA225" s="12">
        <f>AA210*Assumptions!$C$43*Assumptions!$C$44/12</f>
        <v>140523.568288951</v>
      </c>
      <c r="AB225" s="12">
        <f>AB210*Assumptions!$C$43*Assumptions!$C$44/12</f>
        <v>146176.59813988</v>
      </c>
      <c r="AC225" s="12">
        <f>AC210*Assumptions!$C$43*Assumptions!$C$44/12</f>
        <v>151716.967325961</v>
      </c>
      <c r="AD225" s="12">
        <f>AD210*Assumptions!$C$43*Assumptions!$C$44/12</f>
        <v>157152.786551941</v>
      </c>
      <c r="AE225" s="12">
        <f>AE210*Assumptions!$C$43*Assumptions!$C$44/12</f>
        <v>163816.317752497</v>
      </c>
      <c r="AF225" s="12">
        <f>AF210*Assumptions!$C$43*Assumptions!$C$44/12</f>
        <v>170281.632473779</v>
      </c>
      <c r="AG225" s="12">
        <f>AG210*Assumptions!$C$43*Assumptions!$C$44/12</f>
        <v>176564.136417413</v>
      </c>
      <c r="AH225" s="12">
        <f>AH210*Assumptions!$C$43*Assumptions!$C$44/12</f>
        <v>182677.889417381</v>
      </c>
      <c r="AI225" s="12">
        <f>AI210*Assumptions!$C$43*Assumptions!$C$44/12</f>
        <v>188444.486775149</v>
      </c>
      <c r="AJ225" s="12">
        <f>AJ210*Assumptions!$C$43*Assumptions!$C$44/12</f>
        <v>194066.926644715</v>
      </c>
      <c r="AK225" s="12">
        <f>AK210*Assumptions!$C$43*Assumptions!$C$44/12</f>
        <v>199555.965032977</v>
      </c>
      <c r="AL225" s="12">
        <f>AL210*Assumptions!$C$43*Assumptions!$C$44/12</f>
        <v>204921.45979951</v>
      </c>
      <c r="AM225" s="12">
        <f>AM210*Assumptions!$C$43*Assumptions!$C$44/12</f>
        <v>210172.45487983</v>
      </c>
      <c r="AN225" s="12">
        <f>AN210*Assumptions!$C$43*Assumptions!$C$44/12</f>
        <v>215317.255815135</v>
      </c>
      <c r="AO225" s="12">
        <f>AO210*Assumptions!$C$43*Assumptions!$C$44/12</f>
        <v>220363.497546951</v>
      </c>
      <c r="AP225" s="12">
        <f>AP210*Assumptions!$C$43*Assumptions!$C$44/12</f>
        <v>225318.205325171</v>
      </c>
    </row>
    <row r="226">
      <c r="A226" s="11" t="inlineStr">
        <is>
          <t>Dispatches</t>
        </is>
      </c>
      <c r="B226" s="14" t="inlineStr">
        <is>
          <t>cases</t>
        </is>
      </c>
      <c r="C226" s="61">
        <f>SUM(G226:R226)</f>
        <v>179.834294205696</v>
      </c>
      <c r="D226" s="61">
        <f>SUM(S226:AD226)</f>
        <v>499.354820760429</v>
      </c>
      <c r="E226" s="61">
        <f>SUM(AE226:AP226)</f>
        <v>783.833409293503</v>
      </c>
      <c r="G226" s="62">
        <f>G208*Assumptions!$C$58/12</f>
        <v>2.4</v>
      </c>
      <c r="H226" s="62">
        <f>H208*Assumptions!$C$58/12</f>
        <v>4.692</v>
      </c>
      <c r="I226" s="62">
        <f>I208*Assumptions!$C$58/12</f>
        <v>6.885072</v>
      </c>
      <c r="J226" s="62">
        <f>J208*Assumptions!$C$58/12</f>
        <v>8.98743264</v>
      </c>
      <c r="K226" s="62">
        <f>K208*Assumptions!$C$58/12</f>
        <v>11.5065318464</v>
      </c>
      <c r="L226" s="62">
        <f>L208*Assumptions!$C$58/12</f>
        <v>13.94913168064</v>
      </c>
      <c r="M226" s="62">
        <f>M208*Assumptions!$C$58/12</f>
        <v>16.3213765154227</v>
      </c>
      <c r="N226" s="62">
        <f>N208*Assumptions!$C$58/12</f>
        <v>18.6288555318439</v>
      </c>
      <c r="O226" s="62">
        <f>O208*Assumptions!$C$58/12</f>
        <v>20.8766584143983</v>
      </c>
      <c r="P226" s="62">
        <f>P208*Assumptions!$C$58/12</f>
        <v>23.0694250182636</v>
      </c>
      <c r="Q226" s="62">
        <f>Q208*Assumptions!$C$58/12</f>
        <v>25.2113896928495</v>
      </c>
      <c r="R226" s="62">
        <f>R208*Assumptions!$C$58/12</f>
        <v>27.3064208658784</v>
      </c>
      <c r="S226" s="62">
        <f>S208*Assumptions!$C$58/12</f>
        <v>29.7740564219736</v>
      </c>
      <c r="T226" s="62">
        <f>T208*Assumptions!$C$58/12</f>
        <v>32.1655353477373</v>
      </c>
      <c r="U226" s="62">
        <f>U208*Assumptions!$C$58/12</f>
        <v>34.4868500606254</v>
      </c>
      <c r="V226" s="62">
        <f>V208*Assumptions!$C$58/12</f>
        <v>36.7434626706899</v>
      </c>
      <c r="W226" s="62">
        <f>W208*Assumptions!$C$58/12</f>
        <v>38.8653572905063</v>
      </c>
      <c r="X226" s="62">
        <f>X208*Assumptions!$C$58/12</f>
        <v>40.9320867475267</v>
      </c>
      <c r="Y226" s="62">
        <f>Y208*Assumptions!$C$58/12</f>
        <v>42.9478143297919</v>
      </c>
      <c r="Z226" s="62">
        <f>Z208*Assumptions!$C$58/12</f>
        <v>44.9163511226671</v>
      </c>
      <c r="AA226" s="62">
        <f>AA208*Assumptions!$C$58/12</f>
        <v>46.8411894296503</v>
      </c>
      <c r="AB226" s="62">
        <f>AB208*Assumptions!$C$58/12</f>
        <v>48.7255327132933</v>
      </c>
      <c r="AC226" s="62">
        <f>AC208*Assumptions!$C$58/12</f>
        <v>50.5723224419871</v>
      </c>
      <c r="AD226" s="62">
        <f>AD208*Assumptions!$C$58/12</f>
        <v>52.3842621839802</v>
      </c>
      <c r="AE226" s="62">
        <f>AE208*Assumptions!$C$58/12</f>
        <v>54.6054392508324</v>
      </c>
      <c r="AF226" s="62">
        <f>AF208*Assumptions!$C$58/12</f>
        <v>56.7605441579264</v>
      </c>
      <c r="AG226" s="62">
        <f>AG208*Assumptions!$C$58/12</f>
        <v>58.8547121391376</v>
      </c>
      <c r="AH226" s="62">
        <f>AH208*Assumptions!$C$58/12</f>
        <v>60.8926298057936</v>
      </c>
      <c r="AI226" s="62">
        <f>AI208*Assumptions!$C$58/12</f>
        <v>62.8148289250498</v>
      </c>
      <c r="AJ226" s="62">
        <f>AJ208*Assumptions!$C$58/12</f>
        <v>64.6889755482382</v>
      </c>
      <c r="AK226" s="62">
        <f>AK208*Assumptions!$C$58/12</f>
        <v>66.5186550109923</v>
      </c>
      <c r="AL226" s="62">
        <f>AL208*Assumptions!$C$58/12</f>
        <v>68.3071532665033</v>
      </c>
      <c r="AM226" s="62">
        <f>AM208*Assumptions!$C$58/12</f>
        <v>70.0574849599432</v>
      </c>
      <c r="AN226" s="62">
        <f>AN208*Assumptions!$C$58/12</f>
        <v>71.7724186050451</v>
      </c>
      <c r="AO226" s="62">
        <f>AO208*Assumptions!$C$58/12</f>
        <v>73.4544991823171</v>
      </c>
      <c r="AP226" s="62">
        <f>AP208*Assumptions!$C$58/12</f>
        <v>75.1060684417238</v>
      </c>
    </row>
    <row r="227">
      <c r="A227" s="35" t="inlineStr">
        <is>
          <t>Direct costs (AED)</t>
        </is>
      </c>
      <c r="B227" s="14" t="inlineStr">
        <is>
          <t>AED</t>
        </is>
      </c>
      <c r="C227" s="56">
        <f>SUM(G227:R227)</f>
        <v>269751.441308545</v>
      </c>
      <c r="D227" s="56">
        <f>SUM(S227:AD227)</f>
        <v>749032.231140644</v>
      </c>
      <c r="E227" s="56">
        <f>SUM(AE227:AP227)</f>
        <v>1175750.11394025</v>
      </c>
      <c r="G227" s="12">
        <f>G226*Assumptions!$C$46*Assumptions!$C$47*Assumptions!$C$48*Assumptions!$C$45</f>
        <v>3600</v>
      </c>
      <c r="H227" s="12">
        <f>H226*Assumptions!$C$46*Assumptions!$C$47*Assumptions!$C$48*Assumptions!$C$45</f>
        <v>7038</v>
      </c>
      <c r="I227" s="12">
        <f>I226*Assumptions!$C$46*Assumptions!$C$47*Assumptions!$C$48*Assumptions!$C$45</f>
        <v>10327.608</v>
      </c>
      <c r="J227" s="12">
        <f>J226*Assumptions!$C$46*Assumptions!$C$47*Assumptions!$C$48*Assumptions!$C$45</f>
        <v>13481.14896</v>
      </c>
      <c r="K227" s="12">
        <f>K226*Assumptions!$C$46*Assumptions!$C$47*Assumptions!$C$48*Assumptions!$C$45</f>
        <v>17259.7977696</v>
      </c>
      <c r="L227" s="12">
        <f>L226*Assumptions!$C$46*Assumptions!$C$47*Assumptions!$C$48*Assumptions!$C$45</f>
        <v>20923.69752096</v>
      </c>
      <c r="M227" s="12">
        <f>M226*Assumptions!$C$46*Assumptions!$C$47*Assumptions!$C$48*Assumptions!$C$45</f>
        <v>24482.0647731341</v>
      </c>
      <c r="N227" s="12">
        <f>N226*Assumptions!$C$46*Assumptions!$C$47*Assumptions!$C$48*Assumptions!$C$45</f>
        <v>27943.2832977659</v>
      </c>
      <c r="O227" s="12">
        <f>O226*Assumptions!$C$46*Assumptions!$C$47*Assumptions!$C$48*Assumptions!$C$45</f>
        <v>31314.9876215974</v>
      </c>
      <c r="P227" s="12">
        <f>P226*Assumptions!$C$46*Assumptions!$C$47*Assumptions!$C$48*Assumptions!$C$45</f>
        <v>34604.1375273954</v>
      </c>
      <c r="Q227" s="12">
        <f>Q226*Assumptions!$C$46*Assumptions!$C$47*Assumptions!$C$48*Assumptions!$C$45</f>
        <v>37817.0845392742</v>
      </c>
      <c r="R227" s="12">
        <f>R226*Assumptions!$C$46*Assumptions!$C$47*Assumptions!$C$48*Assumptions!$C$45</f>
        <v>40959.6312988176</v>
      </c>
      <c r="S227" s="12">
        <f>S226*Assumptions!$C$46*Assumptions!$C$47*Assumptions!$C$48*Assumptions!$C$45</f>
        <v>44661.0846329604</v>
      </c>
      <c r="T227" s="12">
        <f>T226*Assumptions!$C$46*Assumptions!$C$47*Assumptions!$C$48*Assumptions!$C$45</f>
        <v>48248.303021606</v>
      </c>
      <c r="U227" s="12">
        <f>U226*Assumptions!$C$46*Assumptions!$C$47*Assumptions!$C$48*Assumptions!$C$45</f>
        <v>51730.2750909381</v>
      </c>
      <c r="V227" s="12">
        <f>V226*Assumptions!$C$46*Assumptions!$C$47*Assumptions!$C$48*Assumptions!$C$45</f>
        <v>55115.1940060348</v>
      </c>
      <c r="W227" s="12">
        <f>W226*Assumptions!$C$46*Assumptions!$C$47*Assumptions!$C$48*Assumptions!$C$45</f>
        <v>58298.0359357594</v>
      </c>
      <c r="X227" s="12">
        <f>X226*Assumptions!$C$46*Assumptions!$C$47*Assumptions!$C$48*Assumptions!$C$45</f>
        <v>61398.1301212901</v>
      </c>
      <c r="Y227" s="12">
        <f>Y226*Assumptions!$C$46*Assumptions!$C$47*Assumptions!$C$48*Assumptions!$C$45</f>
        <v>64421.7214946878</v>
      </c>
      <c r="Z227" s="12">
        <f>Z226*Assumptions!$C$46*Assumptions!$C$47*Assumptions!$C$48*Assumptions!$C$45</f>
        <v>67374.5266840007</v>
      </c>
      <c r="AA227" s="12">
        <f>AA226*Assumptions!$C$46*Assumptions!$C$47*Assumptions!$C$48*Assumptions!$C$45</f>
        <v>70261.7841444754</v>
      </c>
      <c r="AB227" s="12">
        <f>AB226*Assumptions!$C$46*Assumptions!$C$47*Assumptions!$C$48*Assumptions!$C$45</f>
        <v>73088.2990699399</v>
      </c>
      <c r="AC227" s="12">
        <f>AC226*Assumptions!$C$46*Assumptions!$C$47*Assumptions!$C$48*Assumptions!$C$45</f>
        <v>75858.4836629806</v>
      </c>
      <c r="AD227" s="12">
        <f>AD226*Assumptions!$C$46*Assumptions!$C$47*Assumptions!$C$48*Assumptions!$C$45</f>
        <v>78576.3932759704</v>
      </c>
      <c r="AE227" s="12">
        <f>AE226*Assumptions!$C$46*Assumptions!$C$47*Assumptions!$C$48*Assumptions!$C$45</f>
        <v>81908.1588762485</v>
      </c>
      <c r="AF227" s="12">
        <f>AF226*Assumptions!$C$46*Assumptions!$C$47*Assumptions!$C$48*Assumptions!$C$45</f>
        <v>85140.8162368896</v>
      </c>
      <c r="AG227" s="12">
        <f>AG226*Assumptions!$C$46*Assumptions!$C$47*Assumptions!$C$48*Assumptions!$C$45</f>
        <v>88282.0682087064</v>
      </c>
      <c r="AH227" s="12">
        <f>AH226*Assumptions!$C$46*Assumptions!$C$47*Assumptions!$C$48*Assumptions!$C$45</f>
        <v>91338.9447086905</v>
      </c>
      <c r="AI227" s="12">
        <f>AI226*Assumptions!$C$46*Assumptions!$C$47*Assumptions!$C$48*Assumptions!$C$45</f>
        <v>94222.2433875747</v>
      </c>
      <c r="AJ227" s="12">
        <f>AJ226*Assumptions!$C$46*Assumptions!$C$47*Assumptions!$C$48*Assumptions!$C$45</f>
        <v>97033.4633223573</v>
      </c>
      <c r="AK227" s="12">
        <f>AK226*Assumptions!$C$46*Assumptions!$C$47*Assumptions!$C$48*Assumptions!$C$45</f>
        <v>99777.9825164884</v>
      </c>
      <c r="AL227" s="12">
        <f>AL226*Assumptions!$C$46*Assumptions!$C$47*Assumptions!$C$48*Assumptions!$C$45</f>
        <v>102460.729899755</v>
      </c>
      <c r="AM227" s="12">
        <f>AM226*Assumptions!$C$46*Assumptions!$C$47*Assumptions!$C$48*Assumptions!$C$45</f>
        <v>105086.227439915</v>
      </c>
      <c r="AN227" s="12">
        <f>AN226*Assumptions!$C$46*Assumptions!$C$47*Assumptions!$C$48*Assumptions!$C$45</f>
        <v>107658.627907568</v>
      </c>
      <c r="AO227" s="12">
        <f>AO226*Assumptions!$C$46*Assumptions!$C$47*Assumptions!$C$48*Assumptions!$C$45</f>
        <v>110181.748773476</v>
      </c>
      <c r="AP227" s="12">
        <f>AP226*Assumptions!$C$46*Assumptions!$C$47*Assumptions!$C$48*Assumptions!$C$45</f>
        <v>112659.102662586</v>
      </c>
    </row>
    <row r="228">
      <c r="A228" s="11" t="inlineStr">
        <is>
          <t>Law-firm panel membership</t>
        </is>
      </c>
      <c r="B228" s="14" t="inlineStr">
        <is>
          <t>AED</t>
        </is>
      </c>
      <c r="C228" s="56">
        <f>SUM(G228:R228)</f>
        <v>0</v>
      </c>
      <c r="D228" s="56">
        <f>SUM(S228:AD228)</f>
        <v>0</v>
      </c>
      <c r="E228" s="56">
        <f>SUM(AE228:AP228)</f>
        <v>240000</v>
      </c>
      <c r="G228" s="12">
        <f>IF(G186&gt;=Assumptions!$C$50,Assumptions!$C$49*Assumptions!$C$51,0)</f>
        <v>0</v>
      </c>
      <c r="H228" s="12">
        <f>IF(H186&gt;=Assumptions!$C$50,Assumptions!$C$49*Assumptions!$C$51,0)</f>
        <v>0</v>
      </c>
      <c r="I228" s="12">
        <f>IF(I186&gt;=Assumptions!$C$50,Assumptions!$C$49*Assumptions!$C$51,0)</f>
        <v>0</v>
      </c>
      <c r="J228" s="12">
        <f>IF(J186&gt;=Assumptions!$C$50,Assumptions!$C$49*Assumptions!$C$51,0)</f>
        <v>0</v>
      </c>
      <c r="K228" s="12">
        <f>IF(K186&gt;=Assumptions!$C$50,Assumptions!$C$49*Assumptions!$C$51,0)</f>
        <v>0</v>
      </c>
      <c r="L228" s="12">
        <f>IF(L186&gt;=Assumptions!$C$50,Assumptions!$C$49*Assumptions!$C$51,0)</f>
        <v>0</v>
      </c>
      <c r="M228" s="12">
        <f>IF(M186&gt;=Assumptions!$C$50,Assumptions!$C$49*Assumptions!$C$51,0)</f>
        <v>0</v>
      </c>
      <c r="N228" s="12">
        <f>IF(N186&gt;=Assumptions!$C$50,Assumptions!$C$49*Assumptions!$C$51,0)</f>
        <v>0</v>
      </c>
      <c r="O228" s="12">
        <f>IF(O186&gt;=Assumptions!$C$50,Assumptions!$C$49*Assumptions!$C$51,0)</f>
        <v>0</v>
      </c>
      <c r="P228" s="12">
        <f>IF(P186&gt;=Assumptions!$C$50,Assumptions!$C$49*Assumptions!$C$51,0)</f>
        <v>0</v>
      </c>
      <c r="Q228" s="12">
        <f>IF(Q186&gt;=Assumptions!$C$50,Assumptions!$C$49*Assumptions!$C$51,0)</f>
        <v>0</v>
      </c>
      <c r="R228" s="12">
        <f>IF(R186&gt;=Assumptions!$C$50,Assumptions!$C$49*Assumptions!$C$51,0)</f>
        <v>0</v>
      </c>
      <c r="S228" s="12">
        <f>IF(S186&gt;=Assumptions!$C$50,Assumptions!$C$49*Assumptions!$C$51,0)</f>
        <v>0</v>
      </c>
      <c r="T228" s="12">
        <f>IF(T186&gt;=Assumptions!$C$50,Assumptions!$C$49*Assumptions!$C$51,0)</f>
        <v>0</v>
      </c>
      <c r="U228" s="12">
        <f>IF(U186&gt;=Assumptions!$C$50,Assumptions!$C$49*Assumptions!$C$51,0)</f>
        <v>0</v>
      </c>
      <c r="V228" s="12">
        <f>IF(V186&gt;=Assumptions!$C$50,Assumptions!$C$49*Assumptions!$C$51,0)</f>
        <v>0</v>
      </c>
      <c r="W228" s="12">
        <f>IF(W186&gt;=Assumptions!$C$50,Assumptions!$C$49*Assumptions!$C$51,0)</f>
        <v>0</v>
      </c>
      <c r="X228" s="12">
        <f>IF(X186&gt;=Assumptions!$C$50,Assumptions!$C$49*Assumptions!$C$51,0)</f>
        <v>0</v>
      </c>
      <c r="Y228" s="12">
        <f>IF(Y186&gt;=Assumptions!$C$50,Assumptions!$C$49*Assumptions!$C$51,0)</f>
        <v>0</v>
      </c>
      <c r="Z228" s="12">
        <f>IF(Z186&gt;=Assumptions!$C$50,Assumptions!$C$49*Assumptions!$C$51,0)</f>
        <v>0</v>
      </c>
      <c r="AA228" s="12">
        <f>IF(AA186&gt;=Assumptions!$C$50,Assumptions!$C$49*Assumptions!$C$51,0)</f>
        <v>0</v>
      </c>
      <c r="AB228" s="12">
        <f>IF(AB186&gt;=Assumptions!$C$50,Assumptions!$C$49*Assumptions!$C$51,0)</f>
        <v>0</v>
      </c>
      <c r="AC228" s="12">
        <f>IF(AC186&gt;=Assumptions!$C$50,Assumptions!$C$49*Assumptions!$C$51,0)</f>
        <v>0</v>
      </c>
      <c r="AD228" s="12">
        <f>IF(AD186&gt;=Assumptions!$C$50,Assumptions!$C$49*Assumptions!$C$51,0)</f>
        <v>0</v>
      </c>
      <c r="AE228" s="12">
        <f>IF(AE186&gt;=Assumptions!$C$50,Assumptions!$C$49*Assumptions!$C$51,0)</f>
        <v>20000</v>
      </c>
      <c r="AF228" s="12">
        <f>IF(AF186&gt;=Assumptions!$C$50,Assumptions!$C$49*Assumptions!$C$51,0)</f>
        <v>20000</v>
      </c>
      <c r="AG228" s="12">
        <f>IF(AG186&gt;=Assumptions!$C$50,Assumptions!$C$49*Assumptions!$C$51,0)</f>
        <v>20000</v>
      </c>
      <c r="AH228" s="12">
        <f>IF(AH186&gt;=Assumptions!$C$50,Assumptions!$C$49*Assumptions!$C$51,0)</f>
        <v>20000</v>
      </c>
      <c r="AI228" s="12">
        <f>IF(AI186&gt;=Assumptions!$C$50,Assumptions!$C$49*Assumptions!$C$51,0)</f>
        <v>20000</v>
      </c>
      <c r="AJ228" s="12">
        <f>IF(AJ186&gt;=Assumptions!$C$50,Assumptions!$C$49*Assumptions!$C$51,0)</f>
        <v>20000</v>
      </c>
      <c r="AK228" s="12">
        <f>IF(AK186&gt;=Assumptions!$C$50,Assumptions!$C$49*Assumptions!$C$51,0)</f>
        <v>20000</v>
      </c>
      <c r="AL228" s="12">
        <f>IF(AL186&gt;=Assumptions!$C$50,Assumptions!$C$49*Assumptions!$C$51,0)</f>
        <v>20000</v>
      </c>
      <c r="AM228" s="12">
        <f>IF(AM186&gt;=Assumptions!$C$50,Assumptions!$C$49*Assumptions!$C$51,0)</f>
        <v>20000</v>
      </c>
      <c r="AN228" s="12">
        <f>IF(AN186&gt;=Assumptions!$C$50,Assumptions!$C$49*Assumptions!$C$51,0)</f>
        <v>20000</v>
      </c>
      <c r="AO228" s="12">
        <f>IF(AO186&gt;=Assumptions!$C$50,Assumptions!$C$49*Assumptions!$C$51,0)</f>
        <v>20000</v>
      </c>
      <c r="AP228" s="12">
        <f>IF(AP186&gt;=Assumptions!$C$50,Assumptions!$C$49*Assumptions!$C$51,0)</f>
        <v>20000</v>
      </c>
    </row>
    <row r="229">
      <c r="A229" s="38" t="inlineStr">
        <is>
          <t>Net revenue</t>
        </is>
      </c>
      <c r="B229" s="58" t="inlineStr">
        <is>
          <t>AED</t>
        </is>
      </c>
      <c r="C229" s="59">
        <f>SUM(G229:R229)</f>
        <v>11668749.3949682</v>
      </c>
      <c r="D229" s="59">
        <f>SUM(S229:AD229)</f>
        <v>26950702.8483992</v>
      </c>
      <c r="E229" s="59">
        <f>SUM(AE229:AP229)</f>
        <v>40081859.4057715</v>
      </c>
      <c r="F229" s="40" t="n"/>
      <c r="G229" s="51">
        <f>G223+G224+G225+G227+G228</f>
        <v>551161.222171429</v>
      </c>
      <c r="H229" s="51">
        <f>H223+H224+H225+H227+H228</f>
        <v>629483.977682286</v>
      </c>
      <c r="I229" s="51">
        <f>I223+I224+I225+I227+I228</f>
        <v>701827.597768412</v>
      </c>
      <c r="J229" s="51">
        <f>J223+J224+J225+J227+J228</f>
        <v>768714.770966579</v>
      </c>
      <c r="K229" s="51">
        <f>K223+K224+K225+K227+K228</f>
        <v>1031367.151652</v>
      </c>
      <c r="L229" s="51">
        <f>L223+L224+L225+L227+L228</f>
        <v>1131308.17787187</v>
      </c>
      <c r="M229" s="51">
        <f>M223+M224+M225+M227+M228</f>
        <v>1030186.42002338</v>
      </c>
      <c r="N229" s="51">
        <f>N223+N224+N225+N227+N228</f>
        <v>1078974.65300334</v>
      </c>
      <c r="O229" s="51">
        <f>O223+O224+O225+O227+O228</f>
        <v>1124678.48083075</v>
      </c>
      <c r="P229" s="51">
        <f>P223+P224+P225+P227+P228</f>
        <v>1167549.12515559</v>
      </c>
      <c r="Q229" s="51">
        <f>Q223+Q224+Q225+Q227+Q228</f>
        <v>1207814.79544798</v>
      </c>
      <c r="R229" s="51">
        <f>R223+R224+R225+R227+R228</f>
        <v>1245683.02239462</v>
      </c>
      <c r="S229" s="51">
        <f>S223+S224+S225+S227+S228</f>
        <v>1853913.92224871</v>
      </c>
      <c r="T229" s="51">
        <f>T223+T224+T225+T227+T228</f>
        <v>1916250.8135129</v>
      </c>
      <c r="U229" s="51">
        <f>U223+U224+U225+U227+U228</f>
        <v>1974486.27019576</v>
      </c>
      <c r="V229" s="51">
        <f>V223+V224+V225+V227+V228</f>
        <v>2028954.9553048</v>
      </c>
      <c r="W229" s="51">
        <f>W223+W224+W225+W227+W228</f>
        <v>2249623.32283521</v>
      </c>
      <c r="X229" s="51">
        <f>X223+X224+X225+X227+X228</f>
        <v>2297105.23581835</v>
      </c>
      <c r="Y229" s="51">
        <f>Y223+Y224+Y225+Y227+Y228</f>
        <v>2341652.24422651</v>
      </c>
      <c r="Z229" s="51">
        <f>Z223+Z224+Z225+Z227+Z228</f>
        <v>2383493.56150971</v>
      </c>
      <c r="AA229" s="51">
        <f>AA223+AA224+AA225+AA227+AA228</f>
        <v>2422838.2740099</v>
      </c>
      <c r="AB229" s="51">
        <f>AB223+AB224+AB225+AB227+AB228</f>
        <v>2459877.31350359</v>
      </c>
      <c r="AC229" s="51">
        <f>AC223+AC224+AC225+AC227+AC228</f>
        <v>2494785.21960195</v>
      </c>
      <c r="AD229" s="51">
        <f>AD223+AD224+AD225+AD227+AD228</f>
        <v>2527721.71563177</v>
      </c>
      <c r="AE229" s="51">
        <f>AE223+AE224+AE225+AE227+AE228</f>
        <v>2998360.95491959</v>
      </c>
      <c r="AF229" s="51">
        <f>AF223+AF224+AF225+AF227+AF228</f>
        <v>3053099.89634907</v>
      </c>
      <c r="AG229" s="51">
        <f>AG223+AG224+AG225+AG227+AG228</f>
        <v>3104293.43810612</v>
      </c>
      <c r="AH229" s="51">
        <f>AH223+AH224+AH225+AH227+AH228</f>
        <v>3152227.18799348</v>
      </c>
      <c r="AI229" s="51">
        <f>AI223+AI224+AI225+AI227+AI228</f>
        <v>3341373.99628705</v>
      </c>
      <c r="AJ229" s="51">
        <f>AJ223+AJ224+AJ225+AJ227+AJ228</f>
        <v>3383257.18321453</v>
      </c>
      <c r="AK229" s="51">
        <f>AK223+AK224+AK225+AK227+AK228</f>
        <v>3422592.23434208</v>
      </c>
      <c r="AL229" s="51">
        <f>AL223+AL224+AL225+AL227+AL228</f>
        <v>3459575.74590783</v>
      </c>
      <c r="AM229" s="51">
        <f>AM223+AM224+AM225+AM227+AM228</f>
        <v>3494387.27340478</v>
      </c>
      <c r="AN229" s="51">
        <f>AN223+AN224+AN225+AN227+AN228</f>
        <v>3527190.98342204</v>
      </c>
      <c r="AO229" s="51">
        <f>AO223+AO224+AO225+AO227+AO228</f>
        <v>3558137.13084798</v>
      </c>
      <c r="AP229" s="51">
        <f>AP223+AP224+AP225+AP227+AP228</f>
        <v>3587363.3809769</v>
      </c>
    </row>
    <row r="232">
      <c r="A232" s="11" t="inlineStr">
        <is>
          <t>ID checks</t>
        </is>
      </c>
      <c r="B232" s="14" t="inlineStr">
        <is>
          <t>AED</t>
        </is>
      </c>
      <c r="C232" s="56">
        <f>SUM(G232:R232)</f>
        <v>262400</v>
      </c>
      <c r="D232" s="56">
        <f>SUM(S232:AD232)</f>
        <v>355200</v>
      </c>
      <c r="E232" s="56">
        <f>SUM(AE232:AP232)</f>
        <v>432000</v>
      </c>
      <c r="G232" s="12">
        <f>(G194+G204)*Assumptions!$C$54</f>
        <v>19200</v>
      </c>
      <c r="H232" s="12">
        <f>(H194+H204)*Assumptions!$C$54</f>
        <v>19200</v>
      </c>
      <c r="I232" s="12">
        <f>(I194+I204)*Assumptions!$C$54</f>
        <v>19200</v>
      </c>
      <c r="J232" s="12">
        <f>(J194+J204)*Assumptions!$C$54</f>
        <v>19200</v>
      </c>
      <c r="K232" s="12">
        <f>(K194+K204)*Assumptions!$C$54</f>
        <v>23200</v>
      </c>
      <c r="L232" s="12">
        <f>(L194+L204)*Assumptions!$C$54</f>
        <v>23200</v>
      </c>
      <c r="M232" s="12">
        <f>(M194+M204)*Assumptions!$C$54</f>
        <v>23200</v>
      </c>
      <c r="N232" s="12">
        <f>(N194+N204)*Assumptions!$C$54</f>
        <v>23200</v>
      </c>
      <c r="O232" s="12">
        <f>(O194+O204)*Assumptions!$C$54</f>
        <v>23200</v>
      </c>
      <c r="P232" s="12">
        <f>(P194+P204)*Assumptions!$C$54</f>
        <v>23200</v>
      </c>
      <c r="Q232" s="12">
        <f>(Q194+Q204)*Assumptions!$C$54</f>
        <v>23200</v>
      </c>
      <c r="R232" s="12">
        <f>(R194+R204)*Assumptions!$C$54</f>
        <v>23200</v>
      </c>
      <c r="S232" s="12">
        <f>(S194+S204)*Assumptions!$C$54</f>
        <v>29600</v>
      </c>
      <c r="T232" s="12">
        <f>(T194+T204)*Assumptions!$C$54</f>
        <v>29600</v>
      </c>
      <c r="U232" s="12">
        <f>(U194+U204)*Assumptions!$C$54</f>
        <v>29600</v>
      </c>
      <c r="V232" s="12">
        <f>(V194+V204)*Assumptions!$C$54</f>
        <v>29600</v>
      </c>
      <c r="W232" s="12">
        <f>(W194+W204)*Assumptions!$C$54</f>
        <v>29600</v>
      </c>
      <c r="X232" s="12">
        <f>(X194+X204)*Assumptions!$C$54</f>
        <v>29600</v>
      </c>
      <c r="Y232" s="12">
        <f>(Y194+Y204)*Assumptions!$C$54</f>
        <v>29600</v>
      </c>
      <c r="Z232" s="12">
        <f>(Z194+Z204)*Assumptions!$C$54</f>
        <v>29600</v>
      </c>
      <c r="AA232" s="12">
        <f>(AA194+AA204)*Assumptions!$C$54</f>
        <v>29600</v>
      </c>
      <c r="AB232" s="12">
        <f>(AB194+AB204)*Assumptions!$C$54</f>
        <v>29600</v>
      </c>
      <c r="AC232" s="12">
        <f>(AC194+AC204)*Assumptions!$C$54</f>
        <v>29600</v>
      </c>
      <c r="AD232" s="12">
        <f>(AD194+AD204)*Assumptions!$C$54</f>
        <v>29600</v>
      </c>
      <c r="AE232" s="12">
        <f>(AE194+AE204)*Assumptions!$C$54</f>
        <v>36000</v>
      </c>
      <c r="AF232" s="12">
        <f>(AF194+AF204)*Assumptions!$C$54</f>
        <v>36000</v>
      </c>
      <c r="AG232" s="12">
        <f>(AG194+AG204)*Assumptions!$C$54</f>
        <v>36000</v>
      </c>
      <c r="AH232" s="12">
        <f>(AH194+AH204)*Assumptions!$C$54</f>
        <v>36000</v>
      </c>
      <c r="AI232" s="12">
        <f>(AI194+AI204)*Assumptions!$C$54</f>
        <v>36000</v>
      </c>
      <c r="AJ232" s="12">
        <f>(AJ194+AJ204)*Assumptions!$C$54</f>
        <v>36000</v>
      </c>
      <c r="AK232" s="12">
        <f>(AK194+AK204)*Assumptions!$C$54</f>
        <v>36000</v>
      </c>
      <c r="AL232" s="12">
        <f>(AL194+AL204)*Assumptions!$C$54</f>
        <v>36000</v>
      </c>
      <c r="AM232" s="12">
        <f>(AM194+AM204)*Assumptions!$C$54</f>
        <v>36000</v>
      </c>
      <c r="AN232" s="12">
        <f>(AN194+AN204)*Assumptions!$C$54</f>
        <v>36000</v>
      </c>
      <c r="AO232" s="12">
        <f>(AO194+AO204)*Assumptions!$C$54</f>
        <v>36000</v>
      </c>
      <c r="AP232" s="12">
        <f>(AP194+AP204)*Assumptions!$C$54</f>
        <v>36000</v>
      </c>
    </row>
    <row r="233">
      <c r="A233" s="11" t="inlineStr">
        <is>
          <t>Messages, codes and notifications</t>
        </is>
      </c>
      <c r="B233" s="14" t="inlineStr">
        <is>
          <t>AED</t>
        </is>
      </c>
      <c r="C233" s="56">
        <f>SUM(G233:R233)</f>
        <v>215801.153046836</v>
      </c>
      <c r="D233" s="56">
        <f>SUM(S233:AD233)</f>
        <v>599225.784912515</v>
      </c>
      <c r="E233" s="56">
        <f>SUM(AE233:AP233)</f>
        <v>940600.091152204</v>
      </c>
      <c r="G233" s="12">
        <f>G208*Assumptions!$C$55</f>
        <v>2880</v>
      </c>
      <c r="H233" s="12">
        <f>H208*Assumptions!$C$55</f>
        <v>5630.4</v>
      </c>
      <c r="I233" s="12">
        <f>I208*Assumptions!$C$55</f>
        <v>8262.0864</v>
      </c>
      <c r="J233" s="12">
        <f>J208*Assumptions!$C$55</f>
        <v>10784.919168</v>
      </c>
      <c r="K233" s="12">
        <f>K208*Assumptions!$C$55</f>
        <v>13807.83821568</v>
      </c>
      <c r="L233" s="12">
        <f>L208*Assumptions!$C$55</f>
        <v>16738.958016768</v>
      </c>
      <c r="M233" s="12">
        <f>M208*Assumptions!$C$55</f>
        <v>19585.6518185073</v>
      </c>
      <c r="N233" s="12">
        <f>N208*Assumptions!$C$55</f>
        <v>22354.6266382127</v>
      </c>
      <c r="O233" s="12">
        <f>O208*Assumptions!$C$55</f>
        <v>25051.990097278</v>
      </c>
      <c r="P233" s="12">
        <f>P208*Assumptions!$C$55</f>
        <v>27683.3100219163</v>
      </c>
      <c r="Q233" s="12">
        <f>Q208*Assumptions!$C$55</f>
        <v>30253.6676314194</v>
      </c>
      <c r="R233" s="12">
        <f>R208*Assumptions!$C$55</f>
        <v>32767.7050390541</v>
      </c>
      <c r="S233" s="12">
        <f>S208*Assumptions!$C$55</f>
        <v>35728.8677063683</v>
      </c>
      <c r="T233" s="12">
        <f>T208*Assumptions!$C$55</f>
        <v>38598.6424172848</v>
      </c>
      <c r="U233" s="12">
        <f>U208*Assumptions!$C$55</f>
        <v>41384.2200727505</v>
      </c>
      <c r="V233" s="12">
        <f>V208*Assumptions!$C$55</f>
        <v>44092.1552048279</v>
      </c>
      <c r="W233" s="12">
        <f>W208*Assumptions!$C$55</f>
        <v>46638.4287486075</v>
      </c>
      <c r="X233" s="12">
        <f>X208*Assumptions!$C$55</f>
        <v>49118.5040970321</v>
      </c>
      <c r="Y233" s="12">
        <f>Y208*Assumptions!$C$55</f>
        <v>51537.3771957503</v>
      </c>
      <c r="Z233" s="12">
        <f>Z208*Assumptions!$C$55</f>
        <v>53899.6213472005</v>
      </c>
      <c r="AA233" s="12">
        <f>AA208*Assumptions!$C$55</f>
        <v>56209.4273155803</v>
      </c>
      <c r="AB233" s="12">
        <f>AB208*Assumptions!$C$55</f>
        <v>58470.6392559519</v>
      </c>
      <c r="AC233" s="12">
        <f>AC208*Assumptions!$C$55</f>
        <v>60686.7869303845</v>
      </c>
      <c r="AD233" s="12">
        <f>AD208*Assumptions!$C$55</f>
        <v>62861.1146207763</v>
      </c>
      <c r="AE233" s="12">
        <f>AE208*Assumptions!$C$55</f>
        <v>65526.5271009988</v>
      </c>
      <c r="AF233" s="12">
        <f>AF208*Assumptions!$C$55</f>
        <v>68112.6529895117</v>
      </c>
      <c r="AG233" s="12">
        <f>AG208*Assumptions!$C$55</f>
        <v>70625.6545669651</v>
      </c>
      <c r="AH233" s="12">
        <f>AH208*Assumptions!$C$55</f>
        <v>73071.1557669524</v>
      </c>
      <c r="AI233" s="12">
        <f>AI208*Assumptions!$C$55</f>
        <v>75377.7947100598</v>
      </c>
      <c r="AJ233" s="12">
        <f>AJ208*Assumptions!$C$55</f>
        <v>77626.7706578858</v>
      </c>
      <c r="AK233" s="12">
        <f>AK208*Assumptions!$C$55</f>
        <v>79822.3860131907</v>
      </c>
      <c r="AL233" s="12">
        <f>AL208*Assumptions!$C$55</f>
        <v>81968.583919804</v>
      </c>
      <c r="AM233" s="12">
        <f>AM208*Assumptions!$C$55</f>
        <v>84068.9819519319</v>
      </c>
      <c r="AN233" s="12">
        <f>AN208*Assumptions!$C$55</f>
        <v>86126.9023260542</v>
      </c>
      <c r="AO233" s="12">
        <f>AO208*Assumptions!$C$55</f>
        <v>88145.3990187805</v>
      </c>
      <c r="AP233" s="12">
        <f>AP208*Assumptions!$C$55</f>
        <v>90127.2821300686</v>
      </c>
    </row>
    <row r="234">
      <c r="A234" s="11" t="inlineStr">
        <is>
          <t>Hosting</t>
        </is>
      </c>
      <c r="B234" s="14" t="inlineStr">
        <is>
          <t>AED</t>
        </is>
      </c>
      <c r="C234" s="56">
        <f>SUM(G234:R234)</f>
        <v>71933.7176822786</v>
      </c>
      <c r="D234" s="56">
        <f>SUM(S234:AD234)</f>
        <v>199741.928304172</v>
      </c>
      <c r="E234" s="56">
        <f>SUM(AE234:AP234)</f>
        <v>313533.363717401</v>
      </c>
      <c r="G234" s="12">
        <f>G208*Assumptions!$C$56</f>
        <v>960</v>
      </c>
      <c r="H234" s="12">
        <f>H208*Assumptions!$C$56</f>
        <v>1876.8</v>
      </c>
      <c r="I234" s="12">
        <f>I208*Assumptions!$C$56</f>
        <v>2754.0288</v>
      </c>
      <c r="J234" s="12">
        <f>J208*Assumptions!$C$56</f>
        <v>3594.973056</v>
      </c>
      <c r="K234" s="12">
        <f>K208*Assumptions!$C$56</f>
        <v>4602.61273856</v>
      </c>
      <c r="L234" s="12">
        <f>L208*Assumptions!$C$56</f>
        <v>5579.652672256</v>
      </c>
      <c r="M234" s="12">
        <f>M208*Assumptions!$C$56</f>
        <v>6528.55060616909</v>
      </c>
      <c r="N234" s="12">
        <f>N208*Assumptions!$C$56</f>
        <v>7451.54221273758</v>
      </c>
      <c r="O234" s="12">
        <f>O208*Assumptions!$C$56</f>
        <v>8350.66336575932</v>
      </c>
      <c r="P234" s="12">
        <f>P208*Assumptions!$C$56</f>
        <v>9227.77000730544</v>
      </c>
      <c r="Q234" s="12">
        <f>Q208*Assumptions!$C$56</f>
        <v>10084.5558771398</v>
      </c>
      <c r="R234" s="12">
        <f>R208*Assumptions!$C$56</f>
        <v>10922.5683463514</v>
      </c>
      <c r="S234" s="12">
        <f>S208*Assumptions!$C$56</f>
        <v>11909.6225687894</v>
      </c>
      <c r="T234" s="12">
        <f>T208*Assumptions!$C$56</f>
        <v>12866.2141390949</v>
      </c>
      <c r="U234" s="12">
        <f>U208*Assumptions!$C$56</f>
        <v>13794.7400242502</v>
      </c>
      <c r="V234" s="12">
        <f>V208*Assumptions!$C$56</f>
        <v>14697.385068276</v>
      </c>
      <c r="W234" s="12">
        <f>W208*Assumptions!$C$56</f>
        <v>15546.1429162025</v>
      </c>
      <c r="X234" s="12">
        <f>X208*Assumptions!$C$56</f>
        <v>16372.8346990107</v>
      </c>
      <c r="Y234" s="12">
        <f>Y208*Assumptions!$C$56</f>
        <v>17179.1257319168</v>
      </c>
      <c r="Z234" s="12">
        <f>Z208*Assumptions!$C$56</f>
        <v>17966.5404490668</v>
      </c>
      <c r="AA234" s="12">
        <f>AA208*Assumptions!$C$56</f>
        <v>18736.4757718601</v>
      </c>
      <c r="AB234" s="12">
        <f>AB208*Assumptions!$C$56</f>
        <v>19490.2130853173</v>
      </c>
      <c r="AC234" s="12">
        <f>AC208*Assumptions!$C$56</f>
        <v>20228.9289767948</v>
      </c>
      <c r="AD234" s="12">
        <f>AD208*Assumptions!$C$56</f>
        <v>20953.7048735921</v>
      </c>
      <c r="AE234" s="12">
        <f>AE208*Assumptions!$C$56</f>
        <v>21842.1757003329</v>
      </c>
      <c r="AF234" s="12">
        <f>AF208*Assumptions!$C$56</f>
        <v>22704.2176631706</v>
      </c>
      <c r="AG234" s="12">
        <f>AG208*Assumptions!$C$56</f>
        <v>23541.884855655</v>
      </c>
      <c r="AH234" s="12">
        <f>AH208*Assumptions!$C$56</f>
        <v>24357.0519223175</v>
      </c>
      <c r="AI234" s="12">
        <f>AI208*Assumptions!$C$56</f>
        <v>25125.9315700199</v>
      </c>
      <c r="AJ234" s="12">
        <f>AJ208*Assumptions!$C$56</f>
        <v>25875.5902192953</v>
      </c>
      <c r="AK234" s="12">
        <f>AK208*Assumptions!$C$56</f>
        <v>26607.4620043969</v>
      </c>
      <c r="AL234" s="12">
        <f>AL208*Assumptions!$C$56</f>
        <v>27322.8613066013</v>
      </c>
      <c r="AM234" s="12">
        <f>AM208*Assumptions!$C$56</f>
        <v>28022.9939839773</v>
      </c>
      <c r="AN234" s="12">
        <f>AN208*Assumptions!$C$56</f>
        <v>28708.9674420181</v>
      </c>
      <c r="AO234" s="12">
        <f>AO208*Assumptions!$C$56</f>
        <v>29381.7996729268</v>
      </c>
      <c r="AP234" s="12">
        <f>AP208*Assumptions!$C$56</f>
        <v>30042.4273766895</v>
      </c>
    </row>
    <row r="235">
      <c r="A235" s="11" t="inlineStr">
        <is>
          <t>Refunds and chargebacks</t>
        </is>
      </c>
      <c r="B235" s="14" t="inlineStr">
        <is>
          <t>AED</t>
        </is>
      </c>
      <c r="C235" s="56">
        <f>SUM(G235:R235)</f>
        <v>328887.245415054</v>
      </c>
      <c r="D235" s="56">
        <f>SUM(S235:AD235)</f>
        <v>741108.184649317</v>
      </c>
      <c r="E235" s="56">
        <f>SUM(AE235:AP235)</f>
        <v>1089438.27191852</v>
      </c>
      <c r="G235" s="12">
        <f>(G223+G224)*Assumptions!$C$57</f>
        <v>16426.8366651429</v>
      </c>
      <c r="H235" s="12">
        <f>(H223+H224)*Assumptions!$C$57</f>
        <v>18673.3793304686</v>
      </c>
      <c r="I235" s="12">
        <f>(I223+I224)*Assumptions!$C$57</f>
        <v>20744.9996930523</v>
      </c>
      <c r="J235" s="12">
        <f>(J223+J224)*Assumptions!$C$57</f>
        <v>22657.0086601974</v>
      </c>
      <c r="K235" s="12">
        <f>(K223+K224)*Assumptions!$C$57</f>
        <v>30423.220616472</v>
      </c>
      <c r="L235" s="12">
        <f>(L223+L224)*Assumptions!$C$57</f>
        <v>32056.1125592696</v>
      </c>
      <c r="M235" s="12">
        <f>(M223+M224)*Assumptions!$C$57</f>
        <v>28702.2067711193</v>
      </c>
      <c r="N235" s="12">
        <f>(N223+N224)*Assumptions!$C$57</f>
        <v>29854.3440933014</v>
      </c>
      <c r="O235" s="12">
        <f>(O223+O224)*Assumptions!$C$57</f>
        <v>30922.0055389786</v>
      </c>
      <c r="P235" s="12">
        <f>(P223+P224)*Assumptions!$C$57</f>
        <v>31912.1013772022</v>
      </c>
      <c r="Q235" s="12">
        <f>(Q223+Q224)*Assumptions!$C$57</f>
        <v>32830.9062549048</v>
      </c>
      <c r="R235" s="12">
        <f>(R223+R224)*Assumptions!$C$57</f>
        <v>33684.1238549452</v>
      </c>
      <c r="S235" s="12">
        <f>(S223+S224)*Assumptions!$C$57</f>
        <v>51597.9200504948</v>
      </c>
      <c r="T235" s="12">
        <f>(T223+T224)*Assumptions!$C$57</f>
        <v>53145.1771334426</v>
      </c>
      <c r="U235" s="12">
        <f>(U223+U224)*Assumptions!$C$57</f>
        <v>54578.8633476883</v>
      </c>
      <c r="V235" s="12">
        <f>(V223+V224)*Assumptions!$C$57</f>
        <v>55908.2811986009</v>
      </c>
      <c r="W235" s="12">
        <f>(W223+W224)*Assumptions!$C$57</f>
        <v>62241.8764508379</v>
      </c>
      <c r="X235" s="12">
        <f>(X223+X224)*Assumptions!$C$57</f>
        <v>63387.3253636344</v>
      </c>
      <c r="Y235" s="12">
        <f>(Y223+Y224)*Assumptions!$C$57</f>
        <v>64451.6123922734</v>
      </c>
      <c r="Z235" s="12">
        <f>(Z223+Z224)*Assumptions!$C$57</f>
        <v>65441.0994437313</v>
      </c>
      <c r="AA235" s="12">
        <f>(AA223+AA224)*Assumptions!$C$57</f>
        <v>66361.5876472943</v>
      </c>
      <c r="AB235" s="12">
        <f>(AB223+AB224)*Assumptions!$C$57</f>
        <v>67218.3724888132</v>
      </c>
      <c r="AC235" s="12">
        <f>(AC223+AC224)*Assumptions!$C$57</f>
        <v>68016.2930583901</v>
      </c>
      <c r="AD235" s="12">
        <f>(AD223+AD224)*Assumptions!$C$57</f>
        <v>68759.7760741157</v>
      </c>
      <c r="AE235" s="12">
        <f>(AE223+AE224)*Assumptions!$C$57</f>
        <v>81979.0943487252</v>
      </c>
      <c r="AF235" s="12">
        <f>(AF223+AF224)*Assumptions!$C$57</f>
        <v>83330.3234291519</v>
      </c>
      <c r="AG235" s="12">
        <f>(AG223+AG224)*Assumptions!$C$57</f>
        <v>84583.4170043999</v>
      </c>
      <c r="AH235" s="12">
        <f>(AH223+AH224)*Assumptions!$C$57</f>
        <v>85746.3106160223</v>
      </c>
      <c r="AI235" s="12">
        <f>(AI223+AI224)*Assumptions!$C$57</f>
        <v>91161.2179837298</v>
      </c>
      <c r="AJ235" s="12">
        <f>(AJ223+AJ224)*Assumptions!$C$57</f>
        <v>92164.7037974236</v>
      </c>
      <c r="AK235" s="12">
        <f>(AK223+AK224)*Assumptions!$C$57</f>
        <v>93097.7486037785</v>
      </c>
      <c r="AL235" s="12">
        <f>(AL223+AL224)*Assumptions!$C$57</f>
        <v>93965.8066862571</v>
      </c>
      <c r="AM235" s="12">
        <f>(AM223+AM224)*Assumptions!$C$57</f>
        <v>94773.8577325512</v>
      </c>
      <c r="AN235" s="12">
        <f>(AN223+AN224)*Assumptions!$C$57</f>
        <v>95526.4529909802</v>
      </c>
      <c r="AO235" s="12">
        <f>(AO223+AO224)*Assumptions!$C$57</f>
        <v>96227.7565358265</v>
      </c>
      <c r="AP235" s="12">
        <f>(AP223+AP224)*Assumptions!$C$57</f>
        <v>96881.5821896744</v>
      </c>
    </row>
    <row r="236">
      <c r="A236" s="35" t="inlineStr">
        <is>
          <t>Fixed costs (AED)</t>
        </is>
      </c>
      <c r="B236" s="14" t="inlineStr">
        <is>
          <t>AED</t>
        </is>
      </c>
      <c r="C236" s="56">
        <f>SUM(G236:R236)</f>
        <v>5395.02882617089</v>
      </c>
      <c r="D236" s="56">
        <f>SUM(S236:AD236)</f>
        <v>14980.6446228129</v>
      </c>
      <c r="E236" s="56">
        <f>SUM(AE236:AP236)</f>
        <v>23515.0022788051</v>
      </c>
      <c r="G236" s="12">
        <f>G226*Assumptions!$C$59</f>
        <v>72</v>
      </c>
      <c r="H236" s="12">
        <f>H226*Assumptions!$C$59</f>
        <v>140.76</v>
      </c>
      <c r="I236" s="12">
        <f>I226*Assumptions!$C$59</f>
        <v>206.55216</v>
      </c>
      <c r="J236" s="12">
        <f>J226*Assumptions!$C$59</f>
        <v>269.6229792</v>
      </c>
      <c r="K236" s="12">
        <f>K226*Assumptions!$C$59</f>
        <v>345.195955392</v>
      </c>
      <c r="L236" s="12">
        <f>L226*Assumptions!$C$59</f>
        <v>418.4739504192</v>
      </c>
      <c r="M236" s="12">
        <f>M226*Assumptions!$C$59</f>
        <v>489.641295462682</v>
      </c>
      <c r="N236" s="12">
        <f>N226*Assumptions!$C$59</f>
        <v>558.865665955318</v>
      </c>
      <c r="O236" s="12">
        <f>O226*Assumptions!$C$59</f>
        <v>626.299752431949</v>
      </c>
      <c r="P236" s="12">
        <f>P226*Assumptions!$C$59</f>
        <v>692.082750547908</v>
      </c>
      <c r="Q236" s="12">
        <f>Q226*Assumptions!$C$59</f>
        <v>756.341690785484</v>
      </c>
      <c r="R236" s="12">
        <f>R226*Assumptions!$C$59</f>
        <v>819.192625976352</v>
      </c>
      <c r="S236" s="12">
        <f>S226*Assumptions!$C$59</f>
        <v>893.221692659208</v>
      </c>
      <c r="T236" s="12">
        <f>T226*Assumptions!$C$59</f>
        <v>964.96606043212</v>
      </c>
      <c r="U236" s="12">
        <f>U226*Assumptions!$C$59</f>
        <v>1034.60550181876</v>
      </c>
      <c r="V236" s="12">
        <f>V226*Assumptions!$C$59</f>
        <v>1102.3038801207</v>
      </c>
      <c r="W236" s="12">
        <f>W226*Assumptions!$C$59</f>
        <v>1165.96071871519</v>
      </c>
      <c r="X236" s="12">
        <f>X226*Assumptions!$C$59</f>
        <v>1227.9626024258</v>
      </c>
      <c r="Y236" s="12">
        <f>Y226*Assumptions!$C$59</f>
        <v>1288.43442989376</v>
      </c>
      <c r="Z236" s="12">
        <f>Z226*Assumptions!$C$59</f>
        <v>1347.49053368001</v>
      </c>
      <c r="AA236" s="12">
        <f>AA226*Assumptions!$C$59</f>
        <v>1405.23568288951</v>
      </c>
      <c r="AB236" s="12">
        <f>AB226*Assumptions!$C$59</f>
        <v>1461.7659813988</v>
      </c>
      <c r="AC236" s="12">
        <f>AC226*Assumptions!$C$59</f>
        <v>1517.16967325961</v>
      </c>
      <c r="AD236" s="12">
        <f>AD226*Assumptions!$C$59</f>
        <v>1571.52786551941</v>
      </c>
      <c r="AE236" s="12">
        <f>AE226*Assumptions!$C$59</f>
        <v>1638.16317752497</v>
      </c>
      <c r="AF236" s="12">
        <f>AF226*Assumptions!$C$59</f>
        <v>1702.81632473779</v>
      </c>
      <c r="AG236" s="12">
        <f>AG226*Assumptions!$C$59</f>
        <v>1765.64136417413</v>
      </c>
      <c r="AH236" s="12">
        <f>AH226*Assumptions!$C$59</f>
        <v>1826.77889417381</v>
      </c>
      <c r="AI236" s="12">
        <f>AI226*Assumptions!$C$59</f>
        <v>1884.44486775149</v>
      </c>
      <c r="AJ236" s="12">
        <f>AJ226*Assumptions!$C$59</f>
        <v>1940.66926644715</v>
      </c>
      <c r="AK236" s="12">
        <f>AK226*Assumptions!$C$59</f>
        <v>1995.55965032977</v>
      </c>
      <c r="AL236" s="12">
        <f>AL226*Assumptions!$C$59</f>
        <v>2049.2145979951</v>
      </c>
      <c r="AM236" s="12">
        <f>AM226*Assumptions!$C$59</f>
        <v>2101.7245487983</v>
      </c>
      <c r="AN236" s="12">
        <f>AN226*Assumptions!$C$59</f>
        <v>2153.17255815135</v>
      </c>
      <c r="AO236" s="12">
        <f>AO226*Assumptions!$C$59</f>
        <v>2203.63497546951</v>
      </c>
      <c r="AP236" s="12">
        <f>AP226*Assumptions!$C$59</f>
        <v>2253.18205325171</v>
      </c>
    </row>
    <row r="237">
      <c r="A237" s="11" t="inlineStr">
        <is>
          <t>Paid to law firms</t>
        </is>
      </c>
      <c r="B237" s="14" t="inlineStr">
        <is>
          <t>AED</t>
        </is>
      </c>
      <c r="C237" s="56">
        <f>SUM(G237:R237)</f>
        <v>0</v>
      </c>
      <c r="D237" s="56">
        <f>SUM(S237:AD237)</f>
        <v>0</v>
      </c>
      <c r="E237" s="56">
        <f>SUM(AE237:AP237)</f>
        <v>0</v>
      </c>
      <c r="G237" s="12">
        <f>G226*Assumptions!$C$60</f>
        <v>0</v>
      </c>
      <c r="H237" s="12">
        <f>H226*Assumptions!$C$60</f>
        <v>0</v>
      </c>
      <c r="I237" s="12">
        <f>I226*Assumptions!$C$60</f>
        <v>0</v>
      </c>
      <c r="J237" s="12">
        <f>J226*Assumptions!$C$60</f>
        <v>0</v>
      </c>
      <c r="K237" s="12">
        <f>K226*Assumptions!$C$60</f>
        <v>0</v>
      </c>
      <c r="L237" s="12">
        <f>L226*Assumptions!$C$60</f>
        <v>0</v>
      </c>
      <c r="M237" s="12">
        <f>M226*Assumptions!$C$60</f>
        <v>0</v>
      </c>
      <c r="N237" s="12">
        <f>N226*Assumptions!$C$60</f>
        <v>0</v>
      </c>
      <c r="O237" s="12">
        <f>O226*Assumptions!$C$60</f>
        <v>0</v>
      </c>
      <c r="P237" s="12">
        <f>P226*Assumptions!$C$60</f>
        <v>0</v>
      </c>
      <c r="Q237" s="12">
        <f>Q226*Assumptions!$C$60</f>
        <v>0</v>
      </c>
      <c r="R237" s="12">
        <f>R226*Assumptions!$C$60</f>
        <v>0</v>
      </c>
      <c r="S237" s="12">
        <f>S226*Assumptions!$C$60</f>
        <v>0</v>
      </c>
      <c r="T237" s="12">
        <f>T226*Assumptions!$C$60</f>
        <v>0</v>
      </c>
      <c r="U237" s="12">
        <f>U226*Assumptions!$C$60</f>
        <v>0</v>
      </c>
      <c r="V237" s="12">
        <f>V226*Assumptions!$C$60</f>
        <v>0</v>
      </c>
      <c r="W237" s="12">
        <f>W226*Assumptions!$C$60</f>
        <v>0</v>
      </c>
      <c r="X237" s="12">
        <f>X226*Assumptions!$C$60</f>
        <v>0</v>
      </c>
      <c r="Y237" s="12">
        <f>Y226*Assumptions!$C$60</f>
        <v>0</v>
      </c>
      <c r="Z237" s="12">
        <f>Z226*Assumptions!$C$60</f>
        <v>0</v>
      </c>
      <c r="AA237" s="12">
        <f>AA226*Assumptions!$C$60</f>
        <v>0</v>
      </c>
      <c r="AB237" s="12">
        <f>AB226*Assumptions!$C$60</f>
        <v>0</v>
      </c>
      <c r="AC237" s="12">
        <f>AC226*Assumptions!$C$60</f>
        <v>0</v>
      </c>
      <c r="AD237" s="12">
        <f>AD226*Assumptions!$C$60</f>
        <v>0</v>
      </c>
      <c r="AE237" s="12">
        <f>AE226*Assumptions!$C$60</f>
        <v>0</v>
      </c>
      <c r="AF237" s="12">
        <f>AF226*Assumptions!$C$60</f>
        <v>0</v>
      </c>
      <c r="AG237" s="12">
        <f>AG226*Assumptions!$C$60</f>
        <v>0</v>
      </c>
      <c r="AH237" s="12">
        <f>AH226*Assumptions!$C$60</f>
        <v>0</v>
      </c>
      <c r="AI237" s="12">
        <f>AI226*Assumptions!$C$60</f>
        <v>0</v>
      </c>
      <c r="AJ237" s="12">
        <f>AJ226*Assumptions!$C$60</f>
        <v>0</v>
      </c>
      <c r="AK237" s="12">
        <f>AK226*Assumptions!$C$60</f>
        <v>0</v>
      </c>
      <c r="AL237" s="12">
        <f>AL226*Assumptions!$C$60</f>
        <v>0</v>
      </c>
      <c r="AM237" s="12">
        <f>AM226*Assumptions!$C$60</f>
        <v>0</v>
      </c>
      <c r="AN237" s="12">
        <f>AN226*Assumptions!$C$60</f>
        <v>0</v>
      </c>
      <c r="AO237" s="12">
        <f>AO226*Assumptions!$C$60</f>
        <v>0</v>
      </c>
      <c r="AP237" s="12">
        <f>AP226*Assumptions!$C$60</f>
        <v>0</v>
      </c>
    </row>
    <row r="238">
      <c r="A238" s="38" t="inlineStr">
        <is>
          <t>Direct costs</t>
        </is>
      </c>
      <c r="B238" s="58" t="inlineStr">
        <is>
          <t>AED</t>
        </is>
      </c>
      <c r="C238" s="59">
        <f>SUM(G238:R238)</f>
        <v>884417.14497034</v>
      </c>
      <c r="D238" s="59">
        <f>SUM(S238:AD238)</f>
        <v>1910256.54248882</v>
      </c>
      <c r="E238" s="59">
        <f>SUM(AE238:AP238)</f>
        <v>2799086.72906693</v>
      </c>
      <c r="F238" s="40" t="n"/>
      <c r="G238" s="51">
        <f>SUM(G232:G237)</f>
        <v>39538.8366651429</v>
      </c>
      <c r="H238" s="51">
        <f>SUM(H232:H237)</f>
        <v>45521.3393304686</v>
      </c>
      <c r="I238" s="51">
        <f>SUM(I232:I237)</f>
        <v>51167.6670530524</v>
      </c>
      <c r="J238" s="51">
        <f>SUM(J232:J237)</f>
        <v>56506.5238633974</v>
      </c>
      <c r="K238" s="51">
        <f>SUM(K232:K237)</f>
        <v>72378.867526104</v>
      </c>
      <c r="L238" s="51">
        <f>SUM(L232:L237)</f>
        <v>77993.1971987128</v>
      </c>
      <c r="M238" s="51">
        <f>SUM(M232:M237)</f>
        <v>78506.0504912584</v>
      </c>
      <c r="N238" s="51">
        <f>SUM(N232:N237)</f>
        <v>83419.378610207</v>
      </c>
      <c r="O238" s="51">
        <f>SUM(O232:O237)</f>
        <v>88150.9587544478</v>
      </c>
      <c r="P238" s="51">
        <f>SUM(P232:P237)</f>
        <v>92715.2641569718</v>
      </c>
      <c r="Q238" s="51">
        <f>SUM(Q232:Q237)</f>
        <v>97125.4714542495</v>
      </c>
      <c r="R238" s="51">
        <f>SUM(R232:R237)</f>
        <v>101393.589866327</v>
      </c>
      <c r="S238" s="51">
        <f>SUM(S232:S237)</f>
        <v>129729.632018312</v>
      </c>
      <c r="T238" s="51">
        <f>SUM(T232:T237)</f>
        <v>135174.999750254</v>
      </c>
      <c r="U238" s="51">
        <f>SUM(U232:U237)</f>
        <v>140392.428946508</v>
      </c>
      <c r="V238" s="51">
        <f>SUM(V232:V237)</f>
        <v>145400.125351825</v>
      </c>
      <c r="W238" s="51">
        <f>SUM(W232:W237)</f>
        <v>155192.408834363</v>
      </c>
      <c r="X238" s="51">
        <f>SUM(X232:X237)</f>
        <v>159706.626762103</v>
      </c>
      <c r="Y238" s="51">
        <f>SUM(Y232:Y237)</f>
        <v>164056.549749834</v>
      </c>
      <c r="Z238" s="51">
        <f>SUM(Z232:Z237)</f>
        <v>168254.751773679</v>
      </c>
      <c r="AA238" s="51">
        <f>SUM(AA232:AA237)</f>
        <v>172312.726417624</v>
      </c>
      <c r="AB238" s="51">
        <f>SUM(AB232:AB237)</f>
        <v>176240.990811481</v>
      </c>
      <c r="AC238" s="51">
        <f>SUM(AC232:AC237)</f>
        <v>180049.178638829</v>
      </c>
      <c r="AD238" s="51">
        <f>SUM(AD232:AD237)</f>
        <v>183746.123434004</v>
      </c>
      <c r="AE238" s="51">
        <f>SUM(AE232:AE237)</f>
        <v>206985.960327582</v>
      </c>
      <c r="AF238" s="51">
        <f>SUM(AF232:AF237)</f>
        <v>211850.010406572</v>
      </c>
      <c r="AG238" s="51">
        <f>SUM(AG232:AG237)</f>
        <v>216516.597791194</v>
      </c>
      <c r="AH238" s="51">
        <f>SUM(AH232:AH237)</f>
        <v>221001.297199466</v>
      </c>
      <c r="AI238" s="51">
        <f>SUM(AI232:AI237)</f>
        <v>229549.389131561</v>
      </c>
      <c r="AJ238" s="51">
        <f>SUM(AJ232:AJ237)</f>
        <v>233607.733941052</v>
      </c>
      <c r="AK238" s="51">
        <f>SUM(AK232:AK237)</f>
        <v>237523.156271696</v>
      </c>
      <c r="AL238" s="51">
        <f>SUM(AL232:AL237)</f>
        <v>241306.466510657</v>
      </c>
      <c r="AM238" s="51">
        <f>SUM(AM232:AM237)</f>
        <v>244967.558217259</v>
      </c>
      <c r="AN238" s="51">
        <f>SUM(AN232:AN237)</f>
        <v>248515.495317204</v>
      </c>
      <c r="AO238" s="51">
        <f>SUM(AO232:AO237)</f>
        <v>251958.590203003</v>
      </c>
      <c r="AP238" s="51">
        <f>SUM(AP232:AP237)</f>
        <v>255304.473749684</v>
      </c>
    </row>
    <row r="239">
      <c r="A239" s="4" t="inlineStr">
        <is>
          <t>Contribution</t>
        </is>
      </c>
      <c r="B239" s="14" t="inlineStr">
        <is>
          <t>AED</t>
        </is>
      </c>
      <c r="C239" s="56">
        <f>SUM(G239:R239)</f>
        <v>10784332.2499979</v>
      </c>
      <c r="D239" s="56">
        <f>SUM(S239:AD239)</f>
        <v>25040446.3059103</v>
      </c>
      <c r="E239" s="56">
        <f>SUM(AE239:AP239)</f>
        <v>37282772.6767045</v>
      </c>
      <c r="G239" s="57">
        <f>G229-G238</f>
        <v>511622.385506286</v>
      </c>
      <c r="H239" s="57">
        <f>H229-H238</f>
        <v>583962.638351817</v>
      </c>
      <c r="I239" s="57">
        <f>I229-I238</f>
        <v>650659.930715359</v>
      </c>
      <c r="J239" s="57">
        <f>J229-J238</f>
        <v>712208.247103182</v>
      </c>
      <c r="K239" s="57">
        <f>K229-K238</f>
        <v>958988.284125897</v>
      </c>
      <c r="L239" s="57">
        <f>L229-L238</f>
        <v>1053314.98067315</v>
      </c>
      <c r="M239" s="57">
        <f>M229-M238</f>
        <v>951680.369532122</v>
      </c>
      <c r="N239" s="57">
        <f>N229-N238</f>
        <v>995555.274393138</v>
      </c>
      <c r="O239" s="57">
        <f>O229-O238</f>
        <v>1036527.5220763</v>
      </c>
      <c r="P239" s="57">
        <f>P229-P238</f>
        <v>1074833.86099862</v>
      </c>
      <c r="Q239" s="57">
        <f>Q229-Q238</f>
        <v>1110689.32399373</v>
      </c>
      <c r="R239" s="57">
        <f>R229-R238</f>
        <v>1144289.4325283</v>
      </c>
      <c r="S239" s="57">
        <f>S229-S238</f>
        <v>1724184.29023039</v>
      </c>
      <c r="T239" s="57">
        <f>T229-T238</f>
        <v>1781075.81376265</v>
      </c>
      <c r="U239" s="57">
        <f>U229-U238</f>
        <v>1834093.84124925</v>
      </c>
      <c r="V239" s="57">
        <f>V229-V238</f>
        <v>1883554.82995298</v>
      </c>
      <c r="W239" s="57">
        <f>W229-W238</f>
        <v>2094430.91400085</v>
      </c>
      <c r="X239" s="57">
        <f>X229-X238</f>
        <v>2137398.60905625</v>
      </c>
      <c r="Y239" s="57">
        <f>Y229-Y238</f>
        <v>2177595.69447668</v>
      </c>
      <c r="Z239" s="57">
        <f>Z229-Z238</f>
        <v>2215238.80973603</v>
      </c>
      <c r="AA239" s="57">
        <f>AA229-AA238</f>
        <v>2250525.54759228</v>
      </c>
      <c r="AB239" s="57">
        <f>AB229-AB238</f>
        <v>2283636.32269211</v>
      </c>
      <c r="AC239" s="57">
        <f>AC229-AC238</f>
        <v>2314736.04096312</v>
      </c>
      <c r="AD239" s="57">
        <f>AD229-AD238</f>
        <v>2343975.59219777</v>
      </c>
      <c r="AE239" s="57">
        <f>AE229-AE238</f>
        <v>2791374.994592</v>
      </c>
      <c r="AF239" s="57">
        <f>AF229-AF238</f>
        <v>2841249.88594249</v>
      </c>
      <c r="AG239" s="57">
        <f>AG229-AG238</f>
        <v>2887776.84031492</v>
      </c>
      <c r="AH239" s="57">
        <f>AH229-AH238</f>
        <v>2931225.89079401</v>
      </c>
      <c r="AI239" s="57">
        <f>AI229-AI238</f>
        <v>3111824.60715549</v>
      </c>
      <c r="AJ239" s="57">
        <f>AJ229-AJ238</f>
        <v>3149649.44927347</v>
      </c>
      <c r="AK239" s="57">
        <f>AK229-AK238</f>
        <v>3185069.07807039</v>
      </c>
      <c r="AL239" s="57">
        <f>AL229-AL238</f>
        <v>3218269.27939718</v>
      </c>
      <c r="AM239" s="57">
        <f>AM229-AM238</f>
        <v>3249419.71518753</v>
      </c>
      <c r="AN239" s="57">
        <f>AN229-AN238</f>
        <v>3278675.48810484</v>
      </c>
      <c r="AO239" s="57">
        <f>AO229-AO238</f>
        <v>3306178.54064497</v>
      </c>
      <c r="AP239" s="57">
        <f>AP229-AP238</f>
        <v>3332058.90722722</v>
      </c>
    </row>
    <row r="242">
      <c r="A242" s="11" t="inlineStr">
        <is>
          <t>Performance marketing</t>
        </is>
      </c>
      <c r="B242" s="14" t="inlineStr">
        <is>
          <t>AED</t>
        </is>
      </c>
      <c r="C242" s="56">
        <f>SUM(G242:R242)</f>
        <v>1800000</v>
      </c>
      <c r="D242" s="56">
        <f>SUM(S242:AD242)</f>
        <v>2400000</v>
      </c>
      <c r="E242" s="56">
        <f>SUM(AE242:AP242)</f>
        <v>3000000</v>
      </c>
      <c r="G242" s="12">
        <f>G190</f>
        <v>150000</v>
      </c>
      <c r="H242" s="12">
        <f>H190</f>
        <v>150000</v>
      </c>
      <c r="I242" s="12">
        <f>I190</f>
        <v>150000</v>
      </c>
      <c r="J242" s="12">
        <f>J190</f>
        <v>150000</v>
      </c>
      <c r="K242" s="12">
        <f>K190</f>
        <v>150000</v>
      </c>
      <c r="L242" s="12">
        <f>L190</f>
        <v>150000</v>
      </c>
      <c r="M242" s="12">
        <f>M190</f>
        <v>150000</v>
      </c>
      <c r="N242" s="12">
        <f>N190</f>
        <v>150000</v>
      </c>
      <c r="O242" s="12">
        <f>O190</f>
        <v>150000</v>
      </c>
      <c r="P242" s="12">
        <f>P190</f>
        <v>150000</v>
      </c>
      <c r="Q242" s="12">
        <f>Q190</f>
        <v>150000</v>
      </c>
      <c r="R242" s="12">
        <f>R190</f>
        <v>150000</v>
      </c>
      <c r="S242" s="12">
        <f>S190</f>
        <v>200000</v>
      </c>
      <c r="T242" s="12">
        <f>T190</f>
        <v>200000</v>
      </c>
      <c r="U242" s="12">
        <f>U190</f>
        <v>200000</v>
      </c>
      <c r="V242" s="12">
        <f>V190</f>
        <v>200000</v>
      </c>
      <c r="W242" s="12">
        <f>W190</f>
        <v>200000</v>
      </c>
      <c r="X242" s="12">
        <f>X190</f>
        <v>200000</v>
      </c>
      <c r="Y242" s="12">
        <f>Y190</f>
        <v>200000</v>
      </c>
      <c r="Z242" s="12">
        <f>Z190</f>
        <v>200000</v>
      </c>
      <c r="AA242" s="12">
        <f>AA190</f>
        <v>200000</v>
      </c>
      <c r="AB242" s="12">
        <f>AB190</f>
        <v>200000</v>
      </c>
      <c r="AC242" s="12">
        <f>AC190</f>
        <v>200000</v>
      </c>
      <c r="AD242" s="12">
        <f>AD190</f>
        <v>200000</v>
      </c>
      <c r="AE242" s="12">
        <f>AE190</f>
        <v>250000</v>
      </c>
      <c r="AF242" s="12">
        <f>AF190</f>
        <v>250000</v>
      </c>
      <c r="AG242" s="12">
        <f>AG190</f>
        <v>250000</v>
      </c>
      <c r="AH242" s="12">
        <f>AH190</f>
        <v>250000</v>
      </c>
      <c r="AI242" s="12">
        <f>AI190</f>
        <v>250000</v>
      </c>
      <c r="AJ242" s="12">
        <f>AJ190</f>
        <v>250000</v>
      </c>
      <c r="AK242" s="12">
        <f>AK190</f>
        <v>250000</v>
      </c>
      <c r="AL242" s="12">
        <f>AL190</f>
        <v>250000</v>
      </c>
      <c r="AM242" s="12">
        <f>AM190</f>
        <v>250000</v>
      </c>
      <c r="AN242" s="12">
        <f>AN190</f>
        <v>250000</v>
      </c>
      <c r="AO242" s="12">
        <f>AO190</f>
        <v>250000</v>
      </c>
      <c r="AP242" s="12">
        <f>AP190</f>
        <v>250000</v>
      </c>
    </row>
    <row r="243">
      <c r="A243" s="11" t="inlineStr">
        <is>
          <t>Helios AI agency</t>
        </is>
      </c>
      <c r="B243" s="14" t="inlineStr">
        <is>
          <t>AED</t>
        </is>
      </c>
      <c r="C243" s="56">
        <f>SUM(G243:R243)</f>
        <v>480000</v>
      </c>
      <c r="D243" s="56">
        <f>SUM(S243:AD243)</f>
        <v>480000</v>
      </c>
      <c r="E243" s="56">
        <f>SUM(AE243:AP243)</f>
        <v>480000</v>
      </c>
      <c r="G243" s="12">
        <f>Assumptions!$C$74</f>
        <v>40000</v>
      </c>
      <c r="H243" s="12">
        <f>Assumptions!$C$74</f>
        <v>40000</v>
      </c>
      <c r="I243" s="12">
        <f>Assumptions!$C$74</f>
        <v>40000</v>
      </c>
      <c r="J243" s="12">
        <f>Assumptions!$C$74</f>
        <v>40000</v>
      </c>
      <c r="K243" s="12">
        <f>Assumptions!$C$74</f>
        <v>40000</v>
      </c>
      <c r="L243" s="12">
        <f>Assumptions!$C$74</f>
        <v>40000</v>
      </c>
      <c r="M243" s="12">
        <f>Assumptions!$C$74</f>
        <v>40000</v>
      </c>
      <c r="N243" s="12">
        <f>Assumptions!$C$74</f>
        <v>40000</v>
      </c>
      <c r="O243" s="12">
        <f>Assumptions!$C$74</f>
        <v>40000</v>
      </c>
      <c r="P243" s="12">
        <f>Assumptions!$C$74</f>
        <v>40000</v>
      </c>
      <c r="Q243" s="12">
        <f>Assumptions!$C$74</f>
        <v>40000</v>
      </c>
      <c r="R243" s="12">
        <f>Assumptions!$C$74</f>
        <v>40000</v>
      </c>
      <c r="S243" s="12">
        <f>Assumptions!$C$74</f>
        <v>40000</v>
      </c>
      <c r="T243" s="12">
        <f>Assumptions!$C$74</f>
        <v>40000</v>
      </c>
      <c r="U243" s="12">
        <f>Assumptions!$C$74</f>
        <v>40000</v>
      </c>
      <c r="V243" s="12">
        <f>Assumptions!$C$74</f>
        <v>40000</v>
      </c>
      <c r="W243" s="12">
        <f>Assumptions!$C$74</f>
        <v>40000</v>
      </c>
      <c r="X243" s="12">
        <f>Assumptions!$C$74</f>
        <v>40000</v>
      </c>
      <c r="Y243" s="12">
        <f>Assumptions!$C$74</f>
        <v>40000</v>
      </c>
      <c r="Z243" s="12">
        <f>Assumptions!$C$74</f>
        <v>40000</v>
      </c>
      <c r="AA243" s="12">
        <f>Assumptions!$C$74</f>
        <v>40000</v>
      </c>
      <c r="AB243" s="12">
        <f>Assumptions!$C$74</f>
        <v>40000</v>
      </c>
      <c r="AC243" s="12">
        <f>Assumptions!$C$74</f>
        <v>40000</v>
      </c>
      <c r="AD243" s="12">
        <f>Assumptions!$C$74</f>
        <v>40000</v>
      </c>
      <c r="AE243" s="12">
        <f>Assumptions!$C$74</f>
        <v>40000</v>
      </c>
      <c r="AF243" s="12">
        <f>Assumptions!$C$74</f>
        <v>40000</v>
      </c>
      <c r="AG243" s="12">
        <f>Assumptions!$C$74</f>
        <v>40000</v>
      </c>
      <c r="AH243" s="12">
        <f>Assumptions!$C$74</f>
        <v>40000</v>
      </c>
      <c r="AI243" s="12">
        <f>Assumptions!$C$74</f>
        <v>40000</v>
      </c>
      <c r="AJ243" s="12">
        <f>Assumptions!$C$74</f>
        <v>40000</v>
      </c>
      <c r="AK243" s="12">
        <f>Assumptions!$C$74</f>
        <v>40000</v>
      </c>
      <c r="AL243" s="12">
        <f>Assumptions!$C$74</f>
        <v>40000</v>
      </c>
      <c r="AM243" s="12">
        <f>Assumptions!$C$74</f>
        <v>40000</v>
      </c>
      <c r="AN243" s="12">
        <f>Assumptions!$C$74</f>
        <v>40000</v>
      </c>
      <c r="AO243" s="12">
        <f>Assumptions!$C$74</f>
        <v>40000</v>
      </c>
      <c r="AP243" s="12">
        <f>Assumptions!$C$74</f>
        <v>40000</v>
      </c>
    </row>
    <row r="244">
      <c r="A244" s="11" t="inlineStr">
        <is>
          <t>Public relations</t>
        </is>
      </c>
      <c r="B244" s="14" t="inlineStr">
        <is>
          <t>AED</t>
        </is>
      </c>
      <c r="C244" s="56">
        <f>SUM(G244:R244)</f>
        <v>360000</v>
      </c>
      <c r="D244" s="56">
        <f>SUM(S244:AD244)</f>
        <v>240000</v>
      </c>
      <c r="E244" s="56">
        <f>SUM(AE244:AP244)</f>
        <v>240000</v>
      </c>
      <c r="G244" s="12">
        <f>IF(G186&lt;=Assumptions!$C$76,Assumptions!$C$75,Assumptions!$C$77)</f>
        <v>40000</v>
      </c>
      <c r="H244" s="12">
        <f>IF(H186&lt;=Assumptions!$C$76,Assumptions!$C$75,Assumptions!$C$77)</f>
        <v>40000</v>
      </c>
      <c r="I244" s="12">
        <f>IF(I186&lt;=Assumptions!$C$76,Assumptions!$C$75,Assumptions!$C$77)</f>
        <v>40000</v>
      </c>
      <c r="J244" s="12">
        <f>IF(J186&lt;=Assumptions!$C$76,Assumptions!$C$75,Assumptions!$C$77)</f>
        <v>40000</v>
      </c>
      <c r="K244" s="12">
        <f>IF(K186&lt;=Assumptions!$C$76,Assumptions!$C$75,Assumptions!$C$77)</f>
        <v>40000</v>
      </c>
      <c r="L244" s="12">
        <f>IF(L186&lt;=Assumptions!$C$76,Assumptions!$C$75,Assumptions!$C$77)</f>
        <v>40000</v>
      </c>
      <c r="M244" s="12">
        <f>IF(M186&lt;=Assumptions!$C$76,Assumptions!$C$75,Assumptions!$C$77)</f>
        <v>20000</v>
      </c>
      <c r="N244" s="12">
        <f>IF(N186&lt;=Assumptions!$C$76,Assumptions!$C$75,Assumptions!$C$77)</f>
        <v>20000</v>
      </c>
      <c r="O244" s="12">
        <f>IF(O186&lt;=Assumptions!$C$76,Assumptions!$C$75,Assumptions!$C$77)</f>
        <v>20000</v>
      </c>
      <c r="P244" s="12">
        <f>IF(P186&lt;=Assumptions!$C$76,Assumptions!$C$75,Assumptions!$C$77)</f>
        <v>20000</v>
      </c>
      <c r="Q244" s="12">
        <f>IF(Q186&lt;=Assumptions!$C$76,Assumptions!$C$75,Assumptions!$C$77)</f>
        <v>20000</v>
      </c>
      <c r="R244" s="12">
        <f>IF(R186&lt;=Assumptions!$C$76,Assumptions!$C$75,Assumptions!$C$77)</f>
        <v>20000</v>
      </c>
      <c r="S244" s="12">
        <f>IF(S186&lt;=Assumptions!$C$76,Assumptions!$C$75,Assumptions!$C$77)</f>
        <v>20000</v>
      </c>
      <c r="T244" s="12">
        <f>IF(T186&lt;=Assumptions!$C$76,Assumptions!$C$75,Assumptions!$C$77)</f>
        <v>20000</v>
      </c>
      <c r="U244" s="12">
        <f>IF(U186&lt;=Assumptions!$C$76,Assumptions!$C$75,Assumptions!$C$77)</f>
        <v>20000</v>
      </c>
      <c r="V244" s="12">
        <f>IF(V186&lt;=Assumptions!$C$76,Assumptions!$C$75,Assumptions!$C$77)</f>
        <v>20000</v>
      </c>
      <c r="W244" s="12">
        <f>IF(W186&lt;=Assumptions!$C$76,Assumptions!$C$75,Assumptions!$C$77)</f>
        <v>20000</v>
      </c>
      <c r="X244" s="12">
        <f>IF(X186&lt;=Assumptions!$C$76,Assumptions!$C$75,Assumptions!$C$77)</f>
        <v>20000</v>
      </c>
      <c r="Y244" s="12">
        <f>IF(Y186&lt;=Assumptions!$C$76,Assumptions!$C$75,Assumptions!$C$77)</f>
        <v>20000</v>
      </c>
      <c r="Z244" s="12">
        <f>IF(Z186&lt;=Assumptions!$C$76,Assumptions!$C$75,Assumptions!$C$77)</f>
        <v>20000</v>
      </c>
      <c r="AA244" s="12">
        <f>IF(AA186&lt;=Assumptions!$C$76,Assumptions!$C$75,Assumptions!$C$77)</f>
        <v>20000</v>
      </c>
      <c r="AB244" s="12">
        <f>IF(AB186&lt;=Assumptions!$C$76,Assumptions!$C$75,Assumptions!$C$77)</f>
        <v>20000</v>
      </c>
      <c r="AC244" s="12">
        <f>IF(AC186&lt;=Assumptions!$C$76,Assumptions!$C$75,Assumptions!$C$77)</f>
        <v>20000</v>
      </c>
      <c r="AD244" s="12">
        <f>IF(AD186&lt;=Assumptions!$C$76,Assumptions!$C$75,Assumptions!$C$77)</f>
        <v>20000</v>
      </c>
      <c r="AE244" s="12">
        <f>IF(AE186&lt;=Assumptions!$C$76,Assumptions!$C$75,Assumptions!$C$77)</f>
        <v>20000</v>
      </c>
      <c r="AF244" s="12">
        <f>IF(AF186&lt;=Assumptions!$C$76,Assumptions!$C$75,Assumptions!$C$77)</f>
        <v>20000</v>
      </c>
      <c r="AG244" s="12">
        <f>IF(AG186&lt;=Assumptions!$C$76,Assumptions!$C$75,Assumptions!$C$77)</f>
        <v>20000</v>
      </c>
      <c r="AH244" s="12">
        <f>IF(AH186&lt;=Assumptions!$C$76,Assumptions!$C$75,Assumptions!$C$77)</f>
        <v>20000</v>
      </c>
      <c r="AI244" s="12">
        <f>IF(AI186&lt;=Assumptions!$C$76,Assumptions!$C$75,Assumptions!$C$77)</f>
        <v>20000</v>
      </c>
      <c r="AJ244" s="12">
        <f>IF(AJ186&lt;=Assumptions!$C$76,Assumptions!$C$75,Assumptions!$C$77)</f>
        <v>20000</v>
      </c>
      <c r="AK244" s="12">
        <f>IF(AK186&lt;=Assumptions!$C$76,Assumptions!$C$75,Assumptions!$C$77)</f>
        <v>20000</v>
      </c>
      <c r="AL244" s="12">
        <f>IF(AL186&lt;=Assumptions!$C$76,Assumptions!$C$75,Assumptions!$C$77)</f>
        <v>20000</v>
      </c>
      <c r="AM244" s="12">
        <f>IF(AM186&lt;=Assumptions!$C$76,Assumptions!$C$75,Assumptions!$C$77)</f>
        <v>20000</v>
      </c>
      <c r="AN244" s="12">
        <f>IF(AN186&lt;=Assumptions!$C$76,Assumptions!$C$75,Assumptions!$C$77)</f>
        <v>20000</v>
      </c>
      <c r="AO244" s="12">
        <f>IF(AO186&lt;=Assumptions!$C$76,Assumptions!$C$75,Assumptions!$C$77)</f>
        <v>20000</v>
      </c>
      <c r="AP244" s="12">
        <f>IF(AP186&lt;=Assumptions!$C$76,Assumptions!$C$75,Assumptions!$C$77)</f>
        <v>20000</v>
      </c>
    </row>
    <row r="245">
      <c r="A245" s="11" t="inlineStr">
        <is>
          <t>Creators and partnerships</t>
        </is>
      </c>
      <c r="B245" s="14" t="inlineStr">
        <is>
          <t>AED</t>
        </is>
      </c>
      <c r="C245" s="56">
        <f>SUM(G245:R245)</f>
        <v>240000</v>
      </c>
      <c r="D245" s="56">
        <f>SUM(S245:AD245)</f>
        <v>240000</v>
      </c>
      <c r="E245" s="56">
        <f>SUM(AE245:AP245)</f>
        <v>240000</v>
      </c>
      <c r="G245" s="12">
        <f>Assumptions!$C$78</f>
        <v>20000</v>
      </c>
      <c r="H245" s="12">
        <f>Assumptions!$C$78</f>
        <v>20000</v>
      </c>
      <c r="I245" s="12">
        <f>Assumptions!$C$78</f>
        <v>20000</v>
      </c>
      <c r="J245" s="12">
        <f>Assumptions!$C$78</f>
        <v>20000</v>
      </c>
      <c r="K245" s="12">
        <f>Assumptions!$C$78</f>
        <v>20000</v>
      </c>
      <c r="L245" s="12">
        <f>Assumptions!$C$78</f>
        <v>20000</v>
      </c>
      <c r="M245" s="12">
        <f>Assumptions!$C$78</f>
        <v>20000</v>
      </c>
      <c r="N245" s="12">
        <f>Assumptions!$C$78</f>
        <v>20000</v>
      </c>
      <c r="O245" s="12">
        <f>Assumptions!$C$78</f>
        <v>20000</v>
      </c>
      <c r="P245" s="12">
        <f>Assumptions!$C$78</f>
        <v>20000</v>
      </c>
      <c r="Q245" s="12">
        <f>Assumptions!$C$78</f>
        <v>20000</v>
      </c>
      <c r="R245" s="12">
        <f>Assumptions!$C$78</f>
        <v>20000</v>
      </c>
      <c r="S245" s="12">
        <f>Assumptions!$C$78</f>
        <v>20000</v>
      </c>
      <c r="T245" s="12">
        <f>Assumptions!$C$78</f>
        <v>20000</v>
      </c>
      <c r="U245" s="12">
        <f>Assumptions!$C$78</f>
        <v>20000</v>
      </c>
      <c r="V245" s="12">
        <f>Assumptions!$C$78</f>
        <v>20000</v>
      </c>
      <c r="W245" s="12">
        <f>Assumptions!$C$78</f>
        <v>20000</v>
      </c>
      <c r="X245" s="12">
        <f>Assumptions!$C$78</f>
        <v>20000</v>
      </c>
      <c r="Y245" s="12">
        <f>Assumptions!$C$78</f>
        <v>20000</v>
      </c>
      <c r="Z245" s="12">
        <f>Assumptions!$C$78</f>
        <v>20000</v>
      </c>
      <c r="AA245" s="12">
        <f>Assumptions!$C$78</f>
        <v>20000</v>
      </c>
      <c r="AB245" s="12">
        <f>Assumptions!$C$78</f>
        <v>20000</v>
      </c>
      <c r="AC245" s="12">
        <f>Assumptions!$C$78</f>
        <v>20000</v>
      </c>
      <c r="AD245" s="12">
        <f>Assumptions!$C$78</f>
        <v>20000</v>
      </c>
      <c r="AE245" s="12">
        <f>Assumptions!$C$78</f>
        <v>20000</v>
      </c>
      <c r="AF245" s="12">
        <f>Assumptions!$C$78</f>
        <v>20000</v>
      </c>
      <c r="AG245" s="12">
        <f>Assumptions!$C$78</f>
        <v>20000</v>
      </c>
      <c r="AH245" s="12">
        <f>Assumptions!$C$78</f>
        <v>20000</v>
      </c>
      <c r="AI245" s="12">
        <f>Assumptions!$C$78</f>
        <v>20000</v>
      </c>
      <c r="AJ245" s="12">
        <f>Assumptions!$C$78</f>
        <v>20000</v>
      </c>
      <c r="AK245" s="12">
        <f>Assumptions!$C$78</f>
        <v>20000</v>
      </c>
      <c r="AL245" s="12">
        <f>Assumptions!$C$78</f>
        <v>20000</v>
      </c>
      <c r="AM245" s="12">
        <f>Assumptions!$C$78</f>
        <v>20000</v>
      </c>
      <c r="AN245" s="12">
        <f>Assumptions!$C$78</f>
        <v>20000</v>
      </c>
      <c r="AO245" s="12">
        <f>Assumptions!$C$78</f>
        <v>20000</v>
      </c>
      <c r="AP245" s="12">
        <f>Assumptions!$C$78</f>
        <v>20000</v>
      </c>
    </row>
    <row r="246">
      <c r="A246" s="38" t="inlineStr">
        <is>
          <t>Marketing</t>
        </is>
      </c>
      <c r="B246" s="58" t="inlineStr">
        <is>
          <t>AED</t>
        </is>
      </c>
      <c r="C246" s="59">
        <f>SUM(G246:R246)</f>
        <v>2880000</v>
      </c>
      <c r="D246" s="59">
        <f>SUM(S246:AD246)</f>
        <v>3360000</v>
      </c>
      <c r="E246" s="59">
        <f>SUM(AE246:AP246)</f>
        <v>3960000</v>
      </c>
      <c r="F246" s="40" t="n"/>
      <c r="G246" s="51">
        <f>SUM(G242:G245)</f>
        <v>250000</v>
      </c>
      <c r="H246" s="51">
        <f>SUM(H242:H245)</f>
        <v>250000</v>
      </c>
      <c r="I246" s="51">
        <f>SUM(I242:I245)</f>
        <v>250000</v>
      </c>
      <c r="J246" s="51">
        <f>SUM(J242:J245)</f>
        <v>250000</v>
      </c>
      <c r="K246" s="51">
        <f>SUM(K242:K245)</f>
        <v>250000</v>
      </c>
      <c r="L246" s="51">
        <f>SUM(L242:L245)</f>
        <v>250000</v>
      </c>
      <c r="M246" s="51">
        <f>SUM(M242:M245)</f>
        <v>230000</v>
      </c>
      <c r="N246" s="51">
        <f>SUM(N242:N245)</f>
        <v>230000</v>
      </c>
      <c r="O246" s="51">
        <f>SUM(O242:O245)</f>
        <v>230000</v>
      </c>
      <c r="P246" s="51">
        <f>SUM(P242:P245)</f>
        <v>230000</v>
      </c>
      <c r="Q246" s="51">
        <f>SUM(Q242:Q245)</f>
        <v>230000</v>
      </c>
      <c r="R246" s="51">
        <f>SUM(R242:R245)</f>
        <v>230000</v>
      </c>
      <c r="S246" s="51">
        <f>SUM(S242:S245)</f>
        <v>280000</v>
      </c>
      <c r="T246" s="51">
        <f>SUM(T242:T245)</f>
        <v>280000</v>
      </c>
      <c r="U246" s="51">
        <f>SUM(U242:U245)</f>
        <v>280000</v>
      </c>
      <c r="V246" s="51">
        <f>SUM(V242:V245)</f>
        <v>280000</v>
      </c>
      <c r="W246" s="51">
        <f>SUM(W242:W245)</f>
        <v>280000</v>
      </c>
      <c r="X246" s="51">
        <f>SUM(X242:X245)</f>
        <v>280000</v>
      </c>
      <c r="Y246" s="51">
        <f>SUM(Y242:Y245)</f>
        <v>280000</v>
      </c>
      <c r="Z246" s="51">
        <f>SUM(Z242:Z245)</f>
        <v>280000</v>
      </c>
      <c r="AA246" s="51">
        <f>SUM(AA242:AA245)</f>
        <v>280000</v>
      </c>
      <c r="AB246" s="51">
        <f>SUM(AB242:AB245)</f>
        <v>280000</v>
      </c>
      <c r="AC246" s="51">
        <f>SUM(AC242:AC245)</f>
        <v>280000</v>
      </c>
      <c r="AD246" s="51">
        <f>SUM(AD242:AD245)</f>
        <v>280000</v>
      </c>
      <c r="AE246" s="51">
        <f>SUM(AE242:AE245)</f>
        <v>330000</v>
      </c>
      <c r="AF246" s="51">
        <f>SUM(AF242:AF245)</f>
        <v>330000</v>
      </c>
      <c r="AG246" s="51">
        <f>SUM(AG242:AG245)</f>
        <v>330000</v>
      </c>
      <c r="AH246" s="51">
        <f>SUM(AH242:AH245)</f>
        <v>330000</v>
      </c>
      <c r="AI246" s="51">
        <f>SUM(AI242:AI245)</f>
        <v>330000</v>
      </c>
      <c r="AJ246" s="51">
        <f>SUM(AJ242:AJ245)</f>
        <v>330000</v>
      </c>
      <c r="AK246" s="51">
        <f>SUM(AK242:AK245)</f>
        <v>330000</v>
      </c>
      <c r="AL246" s="51">
        <f>SUM(AL242:AL245)</f>
        <v>330000</v>
      </c>
      <c r="AM246" s="51">
        <f>SUM(AM242:AM245)</f>
        <v>330000</v>
      </c>
      <c r="AN246" s="51">
        <f>SUM(AN242:AN245)</f>
        <v>330000</v>
      </c>
      <c r="AO246" s="51">
        <f>SUM(AO242:AO245)</f>
        <v>330000</v>
      </c>
      <c r="AP246" s="51">
        <f>SUM(AP242:AP245)</f>
        <v>330000</v>
      </c>
    </row>
    <row r="247">
      <c r="A247" s="11" t="inlineStr">
        <is>
          <t>Desk seats staffed (0 = stage 1, on-call desk)</t>
        </is>
      </c>
      <c r="B247" s="14" t="inlineStr">
        <is>
          <t>seats</t>
        </is>
      </c>
      <c r="C247" s="56">
        <f>R247</f>
        <v>1</v>
      </c>
      <c r="D247" s="56">
        <f>AD247</f>
        <v>2</v>
      </c>
      <c r="E247" s="56">
        <f>AP247</f>
        <v>2</v>
      </c>
      <c r="G247" s="12">
        <f>IF(G208&lt;Assumptions!$C$69,0,1+INT((G208-Assumptions!$C$69)/Assumptions!$C$71))</f>
        <v>0</v>
      </c>
      <c r="H247" s="12">
        <f>IF(H208&lt;Assumptions!$C$69,0,1+INT((H208-Assumptions!$C$69)/Assumptions!$C$71))</f>
        <v>0</v>
      </c>
      <c r="I247" s="12">
        <f>IF(I208&lt;Assumptions!$C$69,0,1+INT((I208-Assumptions!$C$69)/Assumptions!$C$71))</f>
        <v>0</v>
      </c>
      <c r="J247" s="12">
        <f>IF(J208&lt;Assumptions!$C$69,0,1+INT((J208-Assumptions!$C$69)/Assumptions!$C$71))</f>
        <v>0</v>
      </c>
      <c r="K247" s="12">
        <f>IF(K208&lt;Assumptions!$C$69,0,1+INT((K208-Assumptions!$C$69)/Assumptions!$C$71))</f>
        <v>0</v>
      </c>
      <c r="L247" s="12">
        <f>IF(L208&lt;Assumptions!$C$69,0,1+INT((L208-Assumptions!$C$69)/Assumptions!$C$71))</f>
        <v>1</v>
      </c>
      <c r="M247" s="12">
        <f>IF(M208&lt;Assumptions!$C$69,0,1+INT((M208-Assumptions!$C$69)/Assumptions!$C$71))</f>
        <v>1</v>
      </c>
      <c r="N247" s="12">
        <f>IF(N208&lt;Assumptions!$C$69,0,1+INT((N208-Assumptions!$C$69)/Assumptions!$C$71))</f>
        <v>1</v>
      </c>
      <c r="O247" s="12">
        <f>IF(O208&lt;Assumptions!$C$69,0,1+INT((O208-Assumptions!$C$69)/Assumptions!$C$71))</f>
        <v>1</v>
      </c>
      <c r="P247" s="12">
        <f>IF(P208&lt;Assumptions!$C$69,0,1+INT((P208-Assumptions!$C$69)/Assumptions!$C$71))</f>
        <v>1</v>
      </c>
      <c r="Q247" s="12">
        <f>IF(Q208&lt;Assumptions!$C$69,0,1+INT((Q208-Assumptions!$C$69)/Assumptions!$C$71))</f>
        <v>1</v>
      </c>
      <c r="R247" s="12">
        <f>IF(R208&lt;Assumptions!$C$69,0,1+INT((R208-Assumptions!$C$69)/Assumptions!$C$71))</f>
        <v>1</v>
      </c>
      <c r="S247" s="12">
        <f>IF(S208&lt;Assumptions!$C$69,0,1+INT((S208-Assumptions!$C$69)/Assumptions!$C$71))</f>
        <v>1</v>
      </c>
      <c r="T247" s="12">
        <f>IF(T208&lt;Assumptions!$C$69,0,1+INT((T208-Assumptions!$C$69)/Assumptions!$C$71))</f>
        <v>1</v>
      </c>
      <c r="U247" s="12">
        <f>IF(U208&lt;Assumptions!$C$69,0,1+INT((U208-Assumptions!$C$69)/Assumptions!$C$71))</f>
        <v>1</v>
      </c>
      <c r="V247" s="12">
        <f>IF(V208&lt;Assumptions!$C$69,0,1+INT((V208-Assumptions!$C$69)/Assumptions!$C$71))</f>
        <v>1</v>
      </c>
      <c r="W247" s="12">
        <f>IF(W208&lt;Assumptions!$C$69,0,1+INT((W208-Assumptions!$C$69)/Assumptions!$C$71))</f>
        <v>1</v>
      </c>
      <c r="X247" s="12">
        <f>IF(X208&lt;Assumptions!$C$69,0,1+INT((X208-Assumptions!$C$69)/Assumptions!$C$71))</f>
        <v>1</v>
      </c>
      <c r="Y247" s="12">
        <f>IF(Y208&lt;Assumptions!$C$69,0,1+INT((Y208-Assumptions!$C$69)/Assumptions!$C$71))</f>
        <v>1</v>
      </c>
      <c r="Z247" s="12">
        <f>IF(Z208&lt;Assumptions!$C$69,0,1+INT((Z208-Assumptions!$C$69)/Assumptions!$C$71))</f>
        <v>1</v>
      </c>
      <c r="AA247" s="12">
        <f>IF(AA208&lt;Assumptions!$C$69,0,1+INT((AA208-Assumptions!$C$69)/Assumptions!$C$71))</f>
        <v>1</v>
      </c>
      <c r="AB247" s="12">
        <f>IF(AB208&lt;Assumptions!$C$69,0,1+INT((AB208-Assumptions!$C$69)/Assumptions!$C$71))</f>
        <v>1</v>
      </c>
      <c r="AC247" s="12">
        <f>IF(AC208&lt;Assumptions!$C$69,0,1+INT((AC208-Assumptions!$C$69)/Assumptions!$C$71))</f>
        <v>2</v>
      </c>
      <c r="AD247" s="12">
        <f>IF(AD208&lt;Assumptions!$C$69,0,1+INT((AD208-Assumptions!$C$69)/Assumptions!$C$71))</f>
        <v>2</v>
      </c>
      <c r="AE247" s="12">
        <f>IF(AE208&lt;Assumptions!$C$69,0,1+INT((AE208-Assumptions!$C$69)/Assumptions!$C$71))</f>
        <v>2</v>
      </c>
      <c r="AF247" s="12">
        <f>IF(AF208&lt;Assumptions!$C$69,0,1+INT((AF208-Assumptions!$C$69)/Assumptions!$C$71))</f>
        <v>2</v>
      </c>
      <c r="AG247" s="12">
        <f>IF(AG208&lt;Assumptions!$C$69,0,1+INT((AG208-Assumptions!$C$69)/Assumptions!$C$71))</f>
        <v>2</v>
      </c>
      <c r="AH247" s="12">
        <f>IF(AH208&lt;Assumptions!$C$69,0,1+INT((AH208-Assumptions!$C$69)/Assumptions!$C$71))</f>
        <v>2</v>
      </c>
      <c r="AI247" s="12">
        <f>IF(AI208&lt;Assumptions!$C$69,0,1+INT((AI208-Assumptions!$C$69)/Assumptions!$C$71))</f>
        <v>2</v>
      </c>
      <c r="AJ247" s="12">
        <f>IF(AJ208&lt;Assumptions!$C$69,0,1+INT((AJ208-Assumptions!$C$69)/Assumptions!$C$71))</f>
        <v>2</v>
      </c>
      <c r="AK247" s="12">
        <f>IF(AK208&lt;Assumptions!$C$69,0,1+INT((AK208-Assumptions!$C$69)/Assumptions!$C$71))</f>
        <v>2</v>
      </c>
      <c r="AL247" s="12">
        <f>IF(AL208&lt;Assumptions!$C$69,0,1+INT((AL208-Assumptions!$C$69)/Assumptions!$C$71))</f>
        <v>2</v>
      </c>
      <c r="AM247" s="12">
        <f>IF(AM208&lt;Assumptions!$C$69,0,1+INT((AM208-Assumptions!$C$69)/Assumptions!$C$71))</f>
        <v>2</v>
      </c>
      <c r="AN247" s="12">
        <f>IF(AN208&lt;Assumptions!$C$69,0,1+INT((AN208-Assumptions!$C$69)/Assumptions!$C$71))</f>
        <v>2</v>
      </c>
      <c r="AO247" s="12">
        <f>IF(AO208&lt;Assumptions!$C$69,0,1+INT((AO208-Assumptions!$C$69)/Assumptions!$C$71))</f>
        <v>2</v>
      </c>
      <c r="AP247" s="12">
        <f>IF(AP208&lt;Assumptions!$C$69,0,1+INT((AP208-Assumptions!$C$69)/Assumptions!$C$71))</f>
        <v>2</v>
      </c>
    </row>
    <row r="248">
      <c r="A248" s="38" t="inlineStr">
        <is>
          <t>Operations: 24/7 desk</t>
        </is>
      </c>
      <c r="B248" s="58" t="inlineStr">
        <is>
          <t>AED</t>
        </is>
      </c>
      <c r="C248" s="59">
        <f>SUM(G248:R248)</f>
        <v>285000</v>
      </c>
      <c r="D248" s="59">
        <f>SUM(S248:AD248)</f>
        <v>420000</v>
      </c>
      <c r="E248" s="59">
        <f>SUM(AE248:AP248)</f>
        <v>720000</v>
      </c>
      <c r="F248" s="40" t="n"/>
      <c r="G248" s="51">
        <f>IF(G247=0,Assumptions!$C$68,G247*Assumptions!$C$70)</f>
        <v>15000</v>
      </c>
      <c r="H248" s="51">
        <f>IF(H247=0,Assumptions!$C$68,H247*Assumptions!$C$70)</f>
        <v>15000</v>
      </c>
      <c r="I248" s="51">
        <f>IF(I247=0,Assumptions!$C$68,I247*Assumptions!$C$70)</f>
        <v>15000</v>
      </c>
      <c r="J248" s="51">
        <f>IF(J247=0,Assumptions!$C$68,J247*Assumptions!$C$70)</f>
        <v>15000</v>
      </c>
      <c r="K248" s="51">
        <f>IF(K247=0,Assumptions!$C$68,K247*Assumptions!$C$70)</f>
        <v>15000</v>
      </c>
      <c r="L248" s="51">
        <f>IF(L247=0,Assumptions!$C$68,L247*Assumptions!$C$70)</f>
        <v>30000</v>
      </c>
      <c r="M248" s="51">
        <f>IF(M247=0,Assumptions!$C$68,M247*Assumptions!$C$70)</f>
        <v>30000</v>
      </c>
      <c r="N248" s="51">
        <f>IF(N247=0,Assumptions!$C$68,N247*Assumptions!$C$70)</f>
        <v>30000</v>
      </c>
      <c r="O248" s="51">
        <f>IF(O247=0,Assumptions!$C$68,O247*Assumptions!$C$70)</f>
        <v>30000</v>
      </c>
      <c r="P248" s="51">
        <f>IF(P247=0,Assumptions!$C$68,P247*Assumptions!$C$70)</f>
        <v>30000</v>
      </c>
      <c r="Q248" s="51">
        <f>IF(Q247=0,Assumptions!$C$68,Q247*Assumptions!$C$70)</f>
        <v>30000</v>
      </c>
      <c r="R248" s="51">
        <f>IF(R247=0,Assumptions!$C$68,R247*Assumptions!$C$70)</f>
        <v>30000</v>
      </c>
      <c r="S248" s="51">
        <f>IF(S247=0,Assumptions!$C$68,S247*Assumptions!$C$70)</f>
        <v>30000</v>
      </c>
      <c r="T248" s="51">
        <f>IF(T247=0,Assumptions!$C$68,T247*Assumptions!$C$70)</f>
        <v>30000</v>
      </c>
      <c r="U248" s="51">
        <f>IF(U247=0,Assumptions!$C$68,U247*Assumptions!$C$70)</f>
        <v>30000</v>
      </c>
      <c r="V248" s="51">
        <f>IF(V247=0,Assumptions!$C$68,V247*Assumptions!$C$70)</f>
        <v>30000</v>
      </c>
      <c r="W248" s="51">
        <f>IF(W247=0,Assumptions!$C$68,W247*Assumptions!$C$70)</f>
        <v>30000</v>
      </c>
      <c r="X248" s="51">
        <f>IF(X247=0,Assumptions!$C$68,X247*Assumptions!$C$70)</f>
        <v>30000</v>
      </c>
      <c r="Y248" s="51">
        <f>IF(Y247=0,Assumptions!$C$68,Y247*Assumptions!$C$70)</f>
        <v>30000</v>
      </c>
      <c r="Z248" s="51">
        <f>IF(Z247=0,Assumptions!$C$68,Z247*Assumptions!$C$70)</f>
        <v>30000</v>
      </c>
      <c r="AA248" s="51">
        <f>IF(AA247=0,Assumptions!$C$68,AA247*Assumptions!$C$70)</f>
        <v>30000</v>
      </c>
      <c r="AB248" s="51">
        <f>IF(AB247=0,Assumptions!$C$68,AB247*Assumptions!$C$70)</f>
        <v>30000</v>
      </c>
      <c r="AC248" s="51">
        <f>IF(AC247=0,Assumptions!$C$68,AC247*Assumptions!$C$70)</f>
        <v>60000</v>
      </c>
      <c r="AD248" s="51">
        <f>IF(AD247=0,Assumptions!$C$68,AD247*Assumptions!$C$70)</f>
        <v>60000</v>
      </c>
      <c r="AE248" s="51">
        <f>IF(AE247=0,Assumptions!$C$68,AE247*Assumptions!$C$70)</f>
        <v>60000</v>
      </c>
      <c r="AF248" s="51">
        <f>IF(AF247=0,Assumptions!$C$68,AF247*Assumptions!$C$70)</f>
        <v>60000</v>
      </c>
      <c r="AG248" s="51">
        <f>IF(AG247=0,Assumptions!$C$68,AG247*Assumptions!$C$70)</f>
        <v>60000</v>
      </c>
      <c r="AH248" s="51">
        <f>IF(AH247=0,Assumptions!$C$68,AH247*Assumptions!$C$70)</f>
        <v>60000</v>
      </c>
      <c r="AI248" s="51">
        <f>IF(AI247=0,Assumptions!$C$68,AI247*Assumptions!$C$70)</f>
        <v>60000</v>
      </c>
      <c r="AJ248" s="51">
        <f>IF(AJ247=0,Assumptions!$C$68,AJ247*Assumptions!$C$70)</f>
        <v>60000</v>
      </c>
      <c r="AK248" s="51">
        <f>IF(AK247=0,Assumptions!$C$68,AK247*Assumptions!$C$70)</f>
        <v>60000</v>
      </c>
      <c r="AL248" s="51">
        <f>IF(AL247=0,Assumptions!$C$68,AL247*Assumptions!$C$70)</f>
        <v>60000</v>
      </c>
      <c r="AM248" s="51">
        <f>IF(AM247=0,Assumptions!$C$68,AM247*Assumptions!$C$70)</f>
        <v>60000</v>
      </c>
      <c r="AN248" s="51">
        <f>IF(AN247=0,Assumptions!$C$68,AN247*Assumptions!$C$70)</f>
        <v>60000</v>
      </c>
      <c r="AO248" s="51">
        <f>IF(AO247=0,Assumptions!$C$68,AO247*Assumptions!$C$70)</f>
        <v>60000</v>
      </c>
      <c r="AP248" s="51">
        <f>IF(AP247=0,Assumptions!$C$68,AP247*Assumptions!$C$70)</f>
        <v>60000</v>
      </c>
    </row>
    <row r="249">
      <c r="A249" s="11" t="inlineStr">
        <is>
          <t>Delivery team</t>
        </is>
      </c>
      <c r="B249" s="14" t="inlineStr">
        <is>
          <t>AED</t>
        </is>
      </c>
      <c r="C249" s="56">
        <f>SUM(G249:R249)</f>
        <v>1200000</v>
      </c>
      <c r="D249" s="56">
        <f>SUM(S249:AD249)</f>
        <v>1200000</v>
      </c>
      <c r="E249" s="56">
        <f>SUM(AE249:AP249)</f>
        <v>1200000</v>
      </c>
      <c r="G249" s="12">
        <f>Assumptions!$C$63</f>
        <v>100000</v>
      </c>
      <c r="H249" s="12">
        <f>Assumptions!$C$63</f>
        <v>100000</v>
      </c>
      <c r="I249" s="12">
        <f>Assumptions!$C$63</f>
        <v>100000</v>
      </c>
      <c r="J249" s="12">
        <f>Assumptions!$C$63</f>
        <v>100000</v>
      </c>
      <c r="K249" s="12">
        <f>Assumptions!$C$63</f>
        <v>100000</v>
      </c>
      <c r="L249" s="12">
        <f>Assumptions!$C$63</f>
        <v>100000</v>
      </c>
      <c r="M249" s="12">
        <f>Assumptions!$C$63</f>
        <v>100000</v>
      </c>
      <c r="N249" s="12">
        <f>Assumptions!$C$63</f>
        <v>100000</v>
      </c>
      <c r="O249" s="12">
        <f>Assumptions!$C$63</f>
        <v>100000</v>
      </c>
      <c r="P249" s="12">
        <f>Assumptions!$C$63</f>
        <v>100000</v>
      </c>
      <c r="Q249" s="12">
        <f>Assumptions!$C$63</f>
        <v>100000</v>
      </c>
      <c r="R249" s="12">
        <f>Assumptions!$C$63</f>
        <v>100000</v>
      </c>
      <c r="S249" s="12">
        <f>Assumptions!$C$63</f>
        <v>100000</v>
      </c>
      <c r="T249" s="12">
        <f>Assumptions!$C$63</f>
        <v>100000</v>
      </c>
      <c r="U249" s="12">
        <f>Assumptions!$C$63</f>
        <v>100000</v>
      </c>
      <c r="V249" s="12">
        <f>Assumptions!$C$63</f>
        <v>100000</v>
      </c>
      <c r="W249" s="12">
        <f>Assumptions!$C$63</f>
        <v>100000</v>
      </c>
      <c r="X249" s="12">
        <f>Assumptions!$C$63</f>
        <v>100000</v>
      </c>
      <c r="Y249" s="12">
        <f>Assumptions!$C$63</f>
        <v>100000</v>
      </c>
      <c r="Z249" s="12">
        <f>Assumptions!$C$63</f>
        <v>100000</v>
      </c>
      <c r="AA249" s="12">
        <f>Assumptions!$C$63</f>
        <v>100000</v>
      </c>
      <c r="AB249" s="12">
        <f>Assumptions!$C$63</f>
        <v>100000</v>
      </c>
      <c r="AC249" s="12">
        <f>Assumptions!$C$63</f>
        <v>100000</v>
      </c>
      <c r="AD249" s="12">
        <f>Assumptions!$C$63</f>
        <v>100000</v>
      </c>
      <c r="AE249" s="12">
        <f>Assumptions!$C$63</f>
        <v>100000</v>
      </c>
      <c r="AF249" s="12">
        <f>Assumptions!$C$63</f>
        <v>100000</v>
      </c>
      <c r="AG249" s="12">
        <f>Assumptions!$C$63</f>
        <v>100000</v>
      </c>
      <c r="AH249" s="12">
        <f>Assumptions!$C$63</f>
        <v>100000</v>
      </c>
      <c r="AI249" s="12">
        <f>Assumptions!$C$63</f>
        <v>100000</v>
      </c>
      <c r="AJ249" s="12">
        <f>Assumptions!$C$63</f>
        <v>100000</v>
      </c>
      <c r="AK249" s="12">
        <f>Assumptions!$C$63</f>
        <v>100000</v>
      </c>
      <c r="AL249" s="12">
        <f>Assumptions!$C$63</f>
        <v>100000</v>
      </c>
      <c r="AM249" s="12">
        <f>Assumptions!$C$63</f>
        <v>100000</v>
      </c>
      <c r="AN249" s="12">
        <f>Assumptions!$C$63</f>
        <v>100000</v>
      </c>
      <c r="AO249" s="12">
        <f>Assumptions!$C$63</f>
        <v>100000</v>
      </c>
      <c r="AP249" s="12">
        <f>Assumptions!$C$63</f>
        <v>100000</v>
      </c>
    </row>
    <row r="250">
      <c r="A250" s="11" t="inlineStr">
        <is>
          <t>Servers, cloud, monitoring and licences</t>
        </is>
      </c>
      <c r="B250" s="14" t="inlineStr">
        <is>
          <t>AED</t>
        </is>
      </c>
      <c r="C250" s="56">
        <f>SUM(G250:R250)</f>
        <v>300000</v>
      </c>
      <c r="D250" s="56">
        <f>SUM(S250:AD250)</f>
        <v>300000</v>
      </c>
      <c r="E250" s="56">
        <f>SUM(AE250:AP250)</f>
        <v>300000</v>
      </c>
      <c r="G250" s="12">
        <f>Assumptions!$C$64</f>
        <v>25000</v>
      </c>
      <c r="H250" s="12">
        <f>Assumptions!$C$64</f>
        <v>25000</v>
      </c>
      <c r="I250" s="12">
        <f>Assumptions!$C$64</f>
        <v>25000</v>
      </c>
      <c r="J250" s="12">
        <f>Assumptions!$C$64</f>
        <v>25000</v>
      </c>
      <c r="K250" s="12">
        <f>Assumptions!$C$64</f>
        <v>25000</v>
      </c>
      <c r="L250" s="12">
        <f>Assumptions!$C$64</f>
        <v>25000</v>
      </c>
      <c r="M250" s="12">
        <f>Assumptions!$C$64</f>
        <v>25000</v>
      </c>
      <c r="N250" s="12">
        <f>Assumptions!$C$64</f>
        <v>25000</v>
      </c>
      <c r="O250" s="12">
        <f>Assumptions!$C$64</f>
        <v>25000</v>
      </c>
      <c r="P250" s="12">
        <f>Assumptions!$C$64</f>
        <v>25000</v>
      </c>
      <c r="Q250" s="12">
        <f>Assumptions!$C$64</f>
        <v>25000</v>
      </c>
      <c r="R250" s="12">
        <f>Assumptions!$C$64</f>
        <v>25000</v>
      </c>
      <c r="S250" s="12">
        <f>Assumptions!$C$64</f>
        <v>25000</v>
      </c>
      <c r="T250" s="12">
        <f>Assumptions!$C$64</f>
        <v>25000</v>
      </c>
      <c r="U250" s="12">
        <f>Assumptions!$C$64</f>
        <v>25000</v>
      </c>
      <c r="V250" s="12">
        <f>Assumptions!$C$64</f>
        <v>25000</v>
      </c>
      <c r="W250" s="12">
        <f>Assumptions!$C$64</f>
        <v>25000</v>
      </c>
      <c r="X250" s="12">
        <f>Assumptions!$C$64</f>
        <v>25000</v>
      </c>
      <c r="Y250" s="12">
        <f>Assumptions!$C$64</f>
        <v>25000</v>
      </c>
      <c r="Z250" s="12">
        <f>Assumptions!$C$64</f>
        <v>25000</v>
      </c>
      <c r="AA250" s="12">
        <f>Assumptions!$C$64</f>
        <v>25000</v>
      </c>
      <c r="AB250" s="12">
        <f>Assumptions!$C$64</f>
        <v>25000</v>
      </c>
      <c r="AC250" s="12">
        <f>Assumptions!$C$64</f>
        <v>25000</v>
      </c>
      <c r="AD250" s="12">
        <f>Assumptions!$C$64</f>
        <v>25000</v>
      </c>
      <c r="AE250" s="12">
        <f>Assumptions!$C$64</f>
        <v>25000</v>
      </c>
      <c r="AF250" s="12">
        <f>Assumptions!$C$64</f>
        <v>25000</v>
      </c>
      <c r="AG250" s="12">
        <f>Assumptions!$C$64</f>
        <v>25000</v>
      </c>
      <c r="AH250" s="12">
        <f>Assumptions!$C$64</f>
        <v>25000</v>
      </c>
      <c r="AI250" s="12">
        <f>Assumptions!$C$64</f>
        <v>25000</v>
      </c>
      <c r="AJ250" s="12">
        <f>Assumptions!$C$64</f>
        <v>25000</v>
      </c>
      <c r="AK250" s="12">
        <f>Assumptions!$C$64</f>
        <v>25000</v>
      </c>
      <c r="AL250" s="12">
        <f>Assumptions!$C$64</f>
        <v>25000</v>
      </c>
      <c r="AM250" s="12">
        <f>Assumptions!$C$64</f>
        <v>25000</v>
      </c>
      <c r="AN250" s="12">
        <f>Assumptions!$C$64</f>
        <v>25000</v>
      </c>
      <c r="AO250" s="12">
        <f>Assumptions!$C$64</f>
        <v>25000</v>
      </c>
      <c r="AP250" s="12">
        <f>Assumptions!$C$64</f>
        <v>25000</v>
      </c>
    </row>
    <row r="251">
      <c r="A251" s="11" t="inlineStr">
        <is>
          <t>Equipment</t>
        </is>
      </c>
      <c r="B251" s="14" t="inlineStr">
        <is>
          <t>AED</t>
        </is>
      </c>
      <c r="C251" s="56">
        <f>SUM(G251:R251)</f>
        <v>100000</v>
      </c>
      <c r="D251" s="56">
        <f>SUM(S251:AD251)</f>
        <v>0</v>
      </c>
      <c r="E251" s="56">
        <f>SUM(AE251:AP251)</f>
        <v>0</v>
      </c>
      <c r="G251" s="12">
        <f>IF(G186=1,Assumptions!$C$65,0)</f>
        <v>100000</v>
      </c>
      <c r="H251" s="12">
        <f>IF(H186=1,Assumptions!$C$65,0)</f>
        <v>0</v>
      </c>
      <c r="I251" s="12">
        <f>IF(I186=1,Assumptions!$C$65,0)</f>
        <v>0</v>
      </c>
      <c r="J251" s="12">
        <f>IF(J186=1,Assumptions!$C$65,0)</f>
        <v>0</v>
      </c>
      <c r="K251" s="12">
        <f>IF(K186=1,Assumptions!$C$65,0)</f>
        <v>0</v>
      </c>
      <c r="L251" s="12">
        <f>IF(L186=1,Assumptions!$C$65,0)</f>
        <v>0</v>
      </c>
      <c r="M251" s="12">
        <f>IF(M186=1,Assumptions!$C$65,0)</f>
        <v>0</v>
      </c>
      <c r="N251" s="12">
        <f>IF(N186=1,Assumptions!$C$65,0)</f>
        <v>0</v>
      </c>
      <c r="O251" s="12">
        <f>IF(O186=1,Assumptions!$C$65,0)</f>
        <v>0</v>
      </c>
      <c r="P251" s="12">
        <f>IF(P186=1,Assumptions!$C$65,0)</f>
        <v>0</v>
      </c>
      <c r="Q251" s="12">
        <f>IF(Q186=1,Assumptions!$C$65,0)</f>
        <v>0</v>
      </c>
      <c r="R251" s="12">
        <f>IF(R186=1,Assumptions!$C$65,0)</f>
        <v>0</v>
      </c>
      <c r="S251" s="12">
        <f>IF(S186=1,Assumptions!$C$65,0)</f>
        <v>0</v>
      </c>
      <c r="T251" s="12">
        <f>IF(T186=1,Assumptions!$C$65,0)</f>
        <v>0</v>
      </c>
      <c r="U251" s="12">
        <f>IF(U186=1,Assumptions!$C$65,0)</f>
        <v>0</v>
      </c>
      <c r="V251" s="12">
        <f>IF(V186=1,Assumptions!$C$65,0)</f>
        <v>0</v>
      </c>
      <c r="W251" s="12">
        <f>IF(W186=1,Assumptions!$C$65,0)</f>
        <v>0</v>
      </c>
      <c r="X251" s="12">
        <f>IF(X186=1,Assumptions!$C$65,0)</f>
        <v>0</v>
      </c>
      <c r="Y251" s="12">
        <f>IF(Y186=1,Assumptions!$C$65,0)</f>
        <v>0</v>
      </c>
      <c r="Z251" s="12">
        <f>IF(Z186=1,Assumptions!$C$65,0)</f>
        <v>0</v>
      </c>
      <c r="AA251" s="12">
        <f>IF(AA186=1,Assumptions!$C$65,0)</f>
        <v>0</v>
      </c>
      <c r="AB251" s="12">
        <f>IF(AB186=1,Assumptions!$C$65,0)</f>
        <v>0</v>
      </c>
      <c r="AC251" s="12">
        <f>IF(AC186=1,Assumptions!$C$65,0)</f>
        <v>0</v>
      </c>
      <c r="AD251" s="12">
        <f>IF(AD186=1,Assumptions!$C$65,0)</f>
        <v>0</v>
      </c>
      <c r="AE251" s="12">
        <f>IF(AE186=1,Assumptions!$C$65,0)</f>
        <v>0</v>
      </c>
      <c r="AF251" s="12">
        <f>IF(AF186=1,Assumptions!$C$65,0)</f>
        <v>0</v>
      </c>
      <c r="AG251" s="12">
        <f>IF(AG186=1,Assumptions!$C$65,0)</f>
        <v>0</v>
      </c>
      <c r="AH251" s="12">
        <f>IF(AH186=1,Assumptions!$C$65,0)</f>
        <v>0</v>
      </c>
      <c r="AI251" s="12">
        <f>IF(AI186=1,Assumptions!$C$65,0)</f>
        <v>0</v>
      </c>
      <c r="AJ251" s="12">
        <f>IF(AJ186=1,Assumptions!$C$65,0)</f>
        <v>0</v>
      </c>
      <c r="AK251" s="12">
        <f>IF(AK186=1,Assumptions!$C$65,0)</f>
        <v>0</v>
      </c>
      <c r="AL251" s="12">
        <f>IF(AL186=1,Assumptions!$C$65,0)</f>
        <v>0</v>
      </c>
      <c r="AM251" s="12">
        <f>IF(AM186=1,Assumptions!$C$65,0)</f>
        <v>0</v>
      </c>
      <c r="AN251" s="12">
        <f>IF(AN186=1,Assumptions!$C$65,0)</f>
        <v>0</v>
      </c>
      <c r="AO251" s="12">
        <f>IF(AO186=1,Assumptions!$C$65,0)</f>
        <v>0</v>
      </c>
      <c r="AP251" s="12">
        <f>IF(AP186=1,Assumptions!$C$65,0)</f>
        <v>0</v>
      </c>
    </row>
    <row r="252">
      <c r="A252" s="38" t="inlineStr">
        <is>
          <t>Technology</t>
        </is>
      </c>
      <c r="B252" s="58" t="inlineStr">
        <is>
          <t>AED</t>
        </is>
      </c>
      <c r="C252" s="59">
        <f>SUM(G252:R252)</f>
        <v>1600000</v>
      </c>
      <c r="D252" s="59">
        <f>SUM(S252:AD252)</f>
        <v>1500000</v>
      </c>
      <c r="E252" s="59">
        <f>SUM(AE252:AP252)</f>
        <v>1500000</v>
      </c>
      <c r="F252" s="40" t="n"/>
      <c r="G252" s="51">
        <f>SUM(G249:G251)</f>
        <v>225000</v>
      </c>
      <c r="H252" s="51">
        <f>SUM(H249:H251)</f>
        <v>125000</v>
      </c>
      <c r="I252" s="51">
        <f>SUM(I249:I251)</f>
        <v>125000</v>
      </c>
      <c r="J252" s="51">
        <f>SUM(J249:J251)</f>
        <v>125000</v>
      </c>
      <c r="K252" s="51">
        <f>SUM(K249:K251)</f>
        <v>125000</v>
      </c>
      <c r="L252" s="51">
        <f>SUM(L249:L251)</f>
        <v>125000</v>
      </c>
      <c r="M252" s="51">
        <f>SUM(M249:M251)</f>
        <v>125000</v>
      </c>
      <c r="N252" s="51">
        <f>SUM(N249:N251)</f>
        <v>125000</v>
      </c>
      <c r="O252" s="51">
        <f>SUM(O249:O251)</f>
        <v>125000</v>
      </c>
      <c r="P252" s="51">
        <f>SUM(P249:P251)</f>
        <v>125000</v>
      </c>
      <c r="Q252" s="51">
        <f>SUM(Q249:Q251)</f>
        <v>125000</v>
      </c>
      <c r="R252" s="51">
        <f>SUM(R249:R251)</f>
        <v>125000</v>
      </c>
      <c r="S252" s="51">
        <f>SUM(S249:S251)</f>
        <v>125000</v>
      </c>
      <c r="T252" s="51">
        <f>SUM(T249:T251)</f>
        <v>125000</v>
      </c>
      <c r="U252" s="51">
        <f>SUM(U249:U251)</f>
        <v>125000</v>
      </c>
      <c r="V252" s="51">
        <f>SUM(V249:V251)</f>
        <v>125000</v>
      </c>
      <c r="W252" s="51">
        <f>SUM(W249:W251)</f>
        <v>125000</v>
      </c>
      <c r="X252" s="51">
        <f>SUM(X249:X251)</f>
        <v>125000</v>
      </c>
      <c r="Y252" s="51">
        <f>SUM(Y249:Y251)</f>
        <v>125000</v>
      </c>
      <c r="Z252" s="51">
        <f>SUM(Z249:Z251)</f>
        <v>125000</v>
      </c>
      <c r="AA252" s="51">
        <f>SUM(AA249:AA251)</f>
        <v>125000</v>
      </c>
      <c r="AB252" s="51">
        <f>SUM(AB249:AB251)</f>
        <v>125000</v>
      </c>
      <c r="AC252" s="51">
        <f>SUM(AC249:AC251)</f>
        <v>125000</v>
      </c>
      <c r="AD252" s="51">
        <f>SUM(AD249:AD251)</f>
        <v>125000</v>
      </c>
      <c r="AE252" s="51">
        <f>SUM(AE249:AE251)</f>
        <v>125000</v>
      </c>
      <c r="AF252" s="51">
        <f>SUM(AF249:AF251)</f>
        <v>125000</v>
      </c>
      <c r="AG252" s="51">
        <f>SUM(AG249:AG251)</f>
        <v>125000</v>
      </c>
      <c r="AH252" s="51">
        <f>SUM(AH249:AH251)</f>
        <v>125000</v>
      </c>
      <c r="AI252" s="51">
        <f>SUM(AI249:AI251)</f>
        <v>125000</v>
      </c>
      <c r="AJ252" s="51">
        <f>SUM(AJ249:AJ251)</f>
        <v>125000</v>
      </c>
      <c r="AK252" s="51">
        <f>SUM(AK249:AK251)</f>
        <v>125000</v>
      </c>
      <c r="AL252" s="51">
        <f>SUM(AL249:AL251)</f>
        <v>125000</v>
      </c>
      <c r="AM252" s="51">
        <f>SUM(AM249:AM251)</f>
        <v>125000</v>
      </c>
      <c r="AN252" s="51">
        <f>SUM(AN249:AN251)</f>
        <v>125000</v>
      </c>
      <c r="AO252" s="51">
        <f>SUM(AO249:AO251)</f>
        <v>125000</v>
      </c>
      <c r="AP252" s="51">
        <f>SUM(AP249:AP251)</f>
        <v>125000</v>
      </c>
    </row>
    <row r="253">
      <c r="A253" s="11" t="inlineStr">
        <is>
          <t>Personnel (accounts, support, B2B sales)</t>
        </is>
      </c>
      <c r="B253" s="14" t="inlineStr">
        <is>
          <t>AED</t>
        </is>
      </c>
      <c r="C253" s="56">
        <f>SUM(G253:R253)</f>
        <v>600000</v>
      </c>
      <c r="D253" s="56">
        <f>SUM(S253:AD253)</f>
        <v>600000</v>
      </c>
      <c r="E253" s="56">
        <f>SUM(AE253:AP253)</f>
        <v>600000</v>
      </c>
      <c r="G253" s="12">
        <f>Assumptions!$C$81</f>
        <v>50000</v>
      </c>
      <c r="H253" s="12">
        <f>Assumptions!$C$81</f>
        <v>50000</v>
      </c>
      <c r="I253" s="12">
        <f>Assumptions!$C$81</f>
        <v>50000</v>
      </c>
      <c r="J253" s="12">
        <f>Assumptions!$C$81</f>
        <v>50000</v>
      </c>
      <c r="K253" s="12">
        <f>Assumptions!$C$81</f>
        <v>50000</v>
      </c>
      <c r="L253" s="12">
        <f>Assumptions!$C$81</f>
        <v>50000</v>
      </c>
      <c r="M253" s="12">
        <f>Assumptions!$C$81</f>
        <v>50000</v>
      </c>
      <c r="N253" s="12">
        <f>Assumptions!$C$81</f>
        <v>50000</v>
      </c>
      <c r="O253" s="12">
        <f>Assumptions!$C$81</f>
        <v>50000</v>
      </c>
      <c r="P253" s="12">
        <f>Assumptions!$C$81</f>
        <v>50000</v>
      </c>
      <c r="Q253" s="12">
        <f>Assumptions!$C$81</f>
        <v>50000</v>
      </c>
      <c r="R253" s="12">
        <f>Assumptions!$C$81</f>
        <v>50000</v>
      </c>
      <c r="S253" s="12">
        <f>Assumptions!$C$81</f>
        <v>50000</v>
      </c>
      <c r="T253" s="12">
        <f>Assumptions!$C$81</f>
        <v>50000</v>
      </c>
      <c r="U253" s="12">
        <f>Assumptions!$C$81</f>
        <v>50000</v>
      </c>
      <c r="V253" s="12">
        <f>Assumptions!$C$81</f>
        <v>50000</v>
      </c>
      <c r="W253" s="12">
        <f>Assumptions!$C$81</f>
        <v>50000</v>
      </c>
      <c r="X253" s="12">
        <f>Assumptions!$C$81</f>
        <v>50000</v>
      </c>
      <c r="Y253" s="12">
        <f>Assumptions!$C$81</f>
        <v>50000</v>
      </c>
      <c r="Z253" s="12">
        <f>Assumptions!$C$81</f>
        <v>50000</v>
      </c>
      <c r="AA253" s="12">
        <f>Assumptions!$C$81</f>
        <v>50000</v>
      </c>
      <c r="AB253" s="12">
        <f>Assumptions!$C$81</f>
        <v>50000</v>
      </c>
      <c r="AC253" s="12">
        <f>Assumptions!$C$81</f>
        <v>50000</v>
      </c>
      <c r="AD253" s="12">
        <f>Assumptions!$C$81</f>
        <v>50000</v>
      </c>
      <c r="AE253" s="12">
        <f>Assumptions!$C$81</f>
        <v>50000</v>
      </c>
      <c r="AF253" s="12">
        <f>Assumptions!$C$81</f>
        <v>50000</v>
      </c>
      <c r="AG253" s="12">
        <f>Assumptions!$C$81</f>
        <v>50000</v>
      </c>
      <c r="AH253" s="12">
        <f>Assumptions!$C$81</f>
        <v>50000</v>
      </c>
      <c r="AI253" s="12">
        <f>Assumptions!$C$81</f>
        <v>50000</v>
      </c>
      <c r="AJ253" s="12">
        <f>Assumptions!$C$81</f>
        <v>50000</v>
      </c>
      <c r="AK253" s="12">
        <f>Assumptions!$C$81</f>
        <v>50000</v>
      </c>
      <c r="AL253" s="12">
        <f>Assumptions!$C$81</f>
        <v>50000</v>
      </c>
      <c r="AM253" s="12">
        <f>Assumptions!$C$81</f>
        <v>50000</v>
      </c>
      <c r="AN253" s="12">
        <f>Assumptions!$C$81</f>
        <v>50000</v>
      </c>
      <c r="AO253" s="12">
        <f>Assumptions!$C$81</f>
        <v>50000</v>
      </c>
      <c r="AP253" s="12">
        <f>Assumptions!$C$81</f>
        <v>50000</v>
      </c>
    </row>
    <row r="254">
      <c r="A254" s="11" t="inlineStr">
        <is>
          <t>Office</t>
        </is>
      </c>
      <c r="B254" s="14" t="inlineStr">
        <is>
          <t>AED</t>
        </is>
      </c>
      <c r="C254" s="56">
        <f>SUM(G254:R254)</f>
        <v>500004</v>
      </c>
      <c r="D254" s="56">
        <f>SUM(S254:AD254)</f>
        <v>500004</v>
      </c>
      <c r="E254" s="56">
        <f>SUM(AE254:AP254)</f>
        <v>500004</v>
      </c>
      <c r="G254" s="12">
        <f>Assumptions!$C$82</f>
        <v>41667</v>
      </c>
      <c r="H254" s="12">
        <f>Assumptions!$C$82</f>
        <v>41667</v>
      </c>
      <c r="I254" s="12">
        <f>Assumptions!$C$82</f>
        <v>41667</v>
      </c>
      <c r="J254" s="12">
        <f>Assumptions!$C$82</f>
        <v>41667</v>
      </c>
      <c r="K254" s="12">
        <f>Assumptions!$C$82</f>
        <v>41667</v>
      </c>
      <c r="L254" s="12">
        <f>Assumptions!$C$82</f>
        <v>41667</v>
      </c>
      <c r="M254" s="12">
        <f>Assumptions!$C$82</f>
        <v>41667</v>
      </c>
      <c r="N254" s="12">
        <f>Assumptions!$C$82</f>
        <v>41667</v>
      </c>
      <c r="O254" s="12">
        <f>Assumptions!$C$82</f>
        <v>41667</v>
      </c>
      <c r="P254" s="12">
        <f>Assumptions!$C$82</f>
        <v>41667</v>
      </c>
      <c r="Q254" s="12">
        <f>Assumptions!$C$82</f>
        <v>41667</v>
      </c>
      <c r="R254" s="12">
        <f>Assumptions!$C$82</f>
        <v>41667</v>
      </c>
      <c r="S254" s="12">
        <f>Assumptions!$C$82</f>
        <v>41667</v>
      </c>
      <c r="T254" s="12">
        <f>Assumptions!$C$82</f>
        <v>41667</v>
      </c>
      <c r="U254" s="12">
        <f>Assumptions!$C$82</f>
        <v>41667</v>
      </c>
      <c r="V254" s="12">
        <f>Assumptions!$C$82</f>
        <v>41667</v>
      </c>
      <c r="W254" s="12">
        <f>Assumptions!$C$82</f>
        <v>41667</v>
      </c>
      <c r="X254" s="12">
        <f>Assumptions!$C$82</f>
        <v>41667</v>
      </c>
      <c r="Y254" s="12">
        <f>Assumptions!$C$82</f>
        <v>41667</v>
      </c>
      <c r="Z254" s="12">
        <f>Assumptions!$C$82</f>
        <v>41667</v>
      </c>
      <c r="AA254" s="12">
        <f>Assumptions!$C$82</f>
        <v>41667</v>
      </c>
      <c r="AB254" s="12">
        <f>Assumptions!$C$82</f>
        <v>41667</v>
      </c>
      <c r="AC254" s="12">
        <f>Assumptions!$C$82</f>
        <v>41667</v>
      </c>
      <c r="AD254" s="12">
        <f>Assumptions!$C$82</f>
        <v>41667</v>
      </c>
      <c r="AE254" s="12">
        <f>Assumptions!$C$82</f>
        <v>41667</v>
      </c>
      <c r="AF254" s="12">
        <f>Assumptions!$C$82</f>
        <v>41667</v>
      </c>
      <c r="AG254" s="12">
        <f>Assumptions!$C$82</f>
        <v>41667</v>
      </c>
      <c r="AH254" s="12">
        <f>Assumptions!$C$82</f>
        <v>41667</v>
      </c>
      <c r="AI254" s="12">
        <f>Assumptions!$C$82</f>
        <v>41667</v>
      </c>
      <c r="AJ254" s="12">
        <f>Assumptions!$C$82</f>
        <v>41667</v>
      </c>
      <c r="AK254" s="12">
        <f>Assumptions!$C$82</f>
        <v>41667</v>
      </c>
      <c r="AL254" s="12">
        <f>Assumptions!$C$82</f>
        <v>41667</v>
      </c>
      <c r="AM254" s="12">
        <f>Assumptions!$C$82</f>
        <v>41667</v>
      </c>
      <c r="AN254" s="12">
        <f>Assumptions!$C$82</f>
        <v>41667</v>
      </c>
      <c r="AO254" s="12">
        <f>Assumptions!$C$82</f>
        <v>41667</v>
      </c>
      <c r="AP254" s="12">
        <f>Assumptions!$C$82</f>
        <v>41667</v>
      </c>
    </row>
    <row r="255">
      <c r="A255" s="11" t="inlineStr">
        <is>
          <t>D&amp;O and PI insurance</t>
        </is>
      </c>
      <c r="B255" s="14" t="inlineStr">
        <is>
          <t>AED</t>
        </is>
      </c>
      <c r="C255" s="56">
        <f>SUM(G255:R255)</f>
        <v>99996</v>
      </c>
      <c r="D255" s="56">
        <f>SUM(S255:AD255)</f>
        <v>99996</v>
      </c>
      <c r="E255" s="56">
        <f>SUM(AE255:AP255)</f>
        <v>99996</v>
      </c>
      <c r="G255" s="12">
        <f>Assumptions!$C$83</f>
        <v>8333</v>
      </c>
      <c r="H255" s="12">
        <f>Assumptions!$C$83</f>
        <v>8333</v>
      </c>
      <c r="I255" s="12">
        <f>Assumptions!$C$83</f>
        <v>8333</v>
      </c>
      <c r="J255" s="12">
        <f>Assumptions!$C$83</f>
        <v>8333</v>
      </c>
      <c r="K255" s="12">
        <f>Assumptions!$C$83</f>
        <v>8333</v>
      </c>
      <c r="L255" s="12">
        <f>Assumptions!$C$83</f>
        <v>8333</v>
      </c>
      <c r="M255" s="12">
        <f>Assumptions!$C$83</f>
        <v>8333</v>
      </c>
      <c r="N255" s="12">
        <f>Assumptions!$C$83</f>
        <v>8333</v>
      </c>
      <c r="O255" s="12">
        <f>Assumptions!$C$83</f>
        <v>8333</v>
      </c>
      <c r="P255" s="12">
        <f>Assumptions!$C$83</f>
        <v>8333</v>
      </c>
      <c r="Q255" s="12">
        <f>Assumptions!$C$83</f>
        <v>8333</v>
      </c>
      <c r="R255" s="12">
        <f>Assumptions!$C$83</f>
        <v>8333</v>
      </c>
      <c r="S255" s="12">
        <f>Assumptions!$C$83</f>
        <v>8333</v>
      </c>
      <c r="T255" s="12">
        <f>Assumptions!$C$83</f>
        <v>8333</v>
      </c>
      <c r="U255" s="12">
        <f>Assumptions!$C$83</f>
        <v>8333</v>
      </c>
      <c r="V255" s="12">
        <f>Assumptions!$C$83</f>
        <v>8333</v>
      </c>
      <c r="W255" s="12">
        <f>Assumptions!$C$83</f>
        <v>8333</v>
      </c>
      <c r="X255" s="12">
        <f>Assumptions!$C$83</f>
        <v>8333</v>
      </c>
      <c r="Y255" s="12">
        <f>Assumptions!$C$83</f>
        <v>8333</v>
      </c>
      <c r="Z255" s="12">
        <f>Assumptions!$C$83</f>
        <v>8333</v>
      </c>
      <c r="AA255" s="12">
        <f>Assumptions!$C$83</f>
        <v>8333</v>
      </c>
      <c r="AB255" s="12">
        <f>Assumptions!$C$83</f>
        <v>8333</v>
      </c>
      <c r="AC255" s="12">
        <f>Assumptions!$C$83</f>
        <v>8333</v>
      </c>
      <c r="AD255" s="12">
        <f>Assumptions!$C$83</f>
        <v>8333</v>
      </c>
      <c r="AE255" s="12">
        <f>Assumptions!$C$83</f>
        <v>8333</v>
      </c>
      <c r="AF255" s="12">
        <f>Assumptions!$C$83</f>
        <v>8333</v>
      </c>
      <c r="AG255" s="12">
        <f>Assumptions!$C$83</f>
        <v>8333</v>
      </c>
      <c r="AH255" s="12">
        <f>Assumptions!$C$83</f>
        <v>8333</v>
      </c>
      <c r="AI255" s="12">
        <f>Assumptions!$C$83</f>
        <v>8333</v>
      </c>
      <c r="AJ255" s="12">
        <f>Assumptions!$C$83</f>
        <v>8333</v>
      </c>
      <c r="AK255" s="12">
        <f>Assumptions!$C$83</f>
        <v>8333</v>
      </c>
      <c r="AL255" s="12">
        <f>Assumptions!$C$83</f>
        <v>8333</v>
      </c>
      <c r="AM255" s="12">
        <f>Assumptions!$C$83</f>
        <v>8333</v>
      </c>
      <c r="AN255" s="12">
        <f>Assumptions!$C$83</f>
        <v>8333</v>
      </c>
      <c r="AO255" s="12">
        <f>Assumptions!$C$83</f>
        <v>8333</v>
      </c>
      <c r="AP255" s="12">
        <f>Assumptions!$C$83</f>
        <v>8333</v>
      </c>
    </row>
    <row r="256">
      <c r="A256" s="11" t="inlineStr">
        <is>
          <t>Board fees</t>
        </is>
      </c>
      <c r="B256" s="14" t="inlineStr">
        <is>
          <t>AED</t>
        </is>
      </c>
      <c r="C256" s="56">
        <f>SUM(G256:R256)</f>
        <v>480000</v>
      </c>
      <c r="D256" s="56">
        <f>SUM(S256:AD256)</f>
        <v>480000</v>
      </c>
      <c r="E256" s="56">
        <f>SUM(AE256:AP256)</f>
        <v>480000</v>
      </c>
      <c r="G256" s="12">
        <f>Assumptions!$C$84*Assumptions!$C$85</f>
        <v>40000</v>
      </c>
      <c r="H256" s="12">
        <f>Assumptions!$C$84*Assumptions!$C$85</f>
        <v>40000</v>
      </c>
      <c r="I256" s="12">
        <f>Assumptions!$C$84*Assumptions!$C$85</f>
        <v>40000</v>
      </c>
      <c r="J256" s="12">
        <f>Assumptions!$C$84*Assumptions!$C$85</f>
        <v>40000</v>
      </c>
      <c r="K256" s="12">
        <f>Assumptions!$C$84*Assumptions!$C$85</f>
        <v>40000</v>
      </c>
      <c r="L256" s="12">
        <f>Assumptions!$C$84*Assumptions!$C$85</f>
        <v>40000</v>
      </c>
      <c r="M256" s="12">
        <f>Assumptions!$C$84*Assumptions!$C$85</f>
        <v>40000</v>
      </c>
      <c r="N256" s="12">
        <f>Assumptions!$C$84*Assumptions!$C$85</f>
        <v>40000</v>
      </c>
      <c r="O256" s="12">
        <f>Assumptions!$C$84*Assumptions!$C$85</f>
        <v>40000</v>
      </c>
      <c r="P256" s="12">
        <f>Assumptions!$C$84*Assumptions!$C$85</f>
        <v>40000</v>
      </c>
      <c r="Q256" s="12">
        <f>Assumptions!$C$84*Assumptions!$C$85</f>
        <v>40000</v>
      </c>
      <c r="R256" s="12">
        <f>Assumptions!$C$84*Assumptions!$C$85</f>
        <v>40000</v>
      </c>
      <c r="S256" s="12">
        <f>Assumptions!$C$84*Assumptions!$C$85</f>
        <v>40000</v>
      </c>
      <c r="T256" s="12">
        <f>Assumptions!$C$84*Assumptions!$C$85</f>
        <v>40000</v>
      </c>
      <c r="U256" s="12">
        <f>Assumptions!$C$84*Assumptions!$C$85</f>
        <v>40000</v>
      </c>
      <c r="V256" s="12">
        <f>Assumptions!$C$84*Assumptions!$C$85</f>
        <v>40000</v>
      </c>
      <c r="W256" s="12">
        <f>Assumptions!$C$84*Assumptions!$C$85</f>
        <v>40000</v>
      </c>
      <c r="X256" s="12">
        <f>Assumptions!$C$84*Assumptions!$C$85</f>
        <v>40000</v>
      </c>
      <c r="Y256" s="12">
        <f>Assumptions!$C$84*Assumptions!$C$85</f>
        <v>40000</v>
      </c>
      <c r="Z256" s="12">
        <f>Assumptions!$C$84*Assumptions!$C$85</f>
        <v>40000</v>
      </c>
      <c r="AA256" s="12">
        <f>Assumptions!$C$84*Assumptions!$C$85</f>
        <v>40000</v>
      </c>
      <c r="AB256" s="12">
        <f>Assumptions!$C$84*Assumptions!$C$85</f>
        <v>40000</v>
      </c>
      <c r="AC256" s="12">
        <f>Assumptions!$C$84*Assumptions!$C$85</f>
        <v>40000</v>
      </c>
      <c r="AD256" s="12">
        <f>Assumptions!$C$84*Assumptions!$C$85</f>
        <v>40000</v>
      </c>
      <c r="AE256" s="12">
        <f>Assumptions!$C$84*Assumptions!$C$85</f>
        <v>40000</v>
      </c>
      <c r="AF256" s="12">
        <f>Assumptions!$C$84*Assumptions!$C$85</f>
        <v>40000</v>
      </c>
      <c r="AG256" s="12">
        <f>Assumptions!$C$84*Assumptions!$C$85</f>
        <v>40000</v>
      </c>
      <c r="AH256" s="12">
        <f>Assumptions!$C$84*Assumptions!$C$85</f>
        <v>40000</v>
      </c>
      <c r="AI256" s="12">
        <f>Assumptions!$C$84*Assumptions!$C$85</f>
        <v>40000</v>
      </c>
      <c r="AJ256" s="12">
        <f>Assumptions!$C$84*Assumptions!$C$85</f>
        <v>40000</v>
      </c>
      <c r="AK256" s="12">
        <f>Assumptions!$C$84*Assumptions!$C$85</f>
        <v>40000</v>
      </c>
      <c r="AL256" s="12">
        <f>Assumptions!$C$84*Assumptions!$C$85</f>
        <v>40000</v>
      </c>
      <c r="AM256" s="12">
        <f>Assumptions!$C$84*Assumptions!$C$85</f>
        <v>40000</v>
      </c>
      <c r="AN256" s="12">
        <f>Assumptions!$C$84*Assumptions!$C$85</f>
        <v>40000</v>
      </c>
      <c r="AO256" s="12">
        <f>Assumptions!$C$84*Assumptions!$C$85</f>
        <v>40000</v>
      </c>
      <c r="AP256" s="12">
        <f>Assumptions!$C$84*Assumptions!$C$85</f>
        <v>40000</v>
      </c>
    </row>
    <row r="257">
      <c r="A257" s="11" t="inlineStr">
        <is>
          <t>Legal, regulatory and accounting</t>
        </is>
      </c>
      <c r="B257" s="14" t="inlineStr">
        <is>
          <t>AED</t>
        </is>
      </c>
      <c r="C257" s="56">
        <f>SUM(G257:R257)</f>
        <v>140000</v>
      </c>
      <c r="D257" s="56">
        <f>SUM(S257:AD257)</f>
        <v>90000</v>
      </c>
      <c r="E257" s="56">
        <f>SUM(AE257:AP257)</f>
        <v>90000</v>
      </c>
      <c r="G257" s="12">
        <f>Assumptions!$C$86+IF(G186=1,Assumptions!$C$87,0)</f>
        <v>57500</v>
      </c>
      <c r="H257" s="12">
        <f>Assumptions!$C$86+IF(H186=1,Assumptions!$C$87,0)</f>
        <v>7500</v>
      </c>
      <c r="I257" s="12">
        <f>Assumptions!$C$86+IF(I186=1,Assumptions!$C$87,0)</f>
        <v>7500</v>
      </c>
      <c r="J257" s="12">
        <f>Assumptions!$C$86+IF(J186=1,Assumptions!$C$87,0)</f>
        <v>7500</v>
      </c>
      <c r="K257" s="12">
        <f>Assumptions!$C$86+IF(K186=1,Assumptions!$C$87,0)</f>
        <v>7500</v>
      </c>
      <c r="L257" s="12">
        <f>Assumptions!$C$86+IF(L186=1,Assumptions!$C$87,0)</f>
        <v>7500</v>
      </c>
      <c r="M257" s="12">
        <f>Assumptions!$C$86+IF(M186=1,Assumptions!$C$87,0)</f>
        <v>7500</v>
      </c>
      <c r="N257" s="12">
        <f>Assumptions!$C$86+IF(N186=1,Assumptions!$C$87,0)</f>
        <v>7500</v>
      </c>
      <c r="O257" s="12">
        <f>Assumptions!$C$86+IF(O186=1,Assumptions!$C$87,0)</f>
        <v>7500</v>
      </c>
      <c r="P257" s="12">
        <f>Assumptions!$C$86+IF(P186=1,Assumptions!$C$87,0)</f>
        <v>7500</v>
      </c>
      <c r="Q257" s="12">
        <f>Assumptions!$C$86+IF(Q186=1,Assumptions!$C$87,0)</f>
        <v>7500</v>
      </c>
      <c r="R257" s="12">
        <f>Assumptions!$C$86+IF(R186=1,Assumptions!$C$87,0)</f>
        <v>7500</v>
      </c>
      <c r="S257" s="12">
        <f>Assumptions!$C$86+IF(S186=1,Assumptions!$C$87,0)</f>
        <v>7500</v>
      </c>
      <c r="T257" s="12">
        <f>Assumptions!$C$86+IF(T186=1,Assumptions!$C$87,0)</f>
        <v>7500</v>
      </c>
      <c r="U257" s="12">
        <f>Assumptions!$C$86+IF(U186=1,Assumptions!$C$87,0)</f>
        <v>7500</v>
      </c>
      <c r="V257" s="12">
        <f>Assumptions!$C$86+IF(V186=1,Assumptions!$C$87,0)</f>
        <v>7500</v>
      </c>
      <c r="W257" s="12">
        <f>Assumptions!$C$86+IF(W186=1,Assumptions!$C$87,0)</f>
        <v>7500</v>
      </c>
      <c r="X257" s="12">
        <f>Assumptions!$C$86+IF(X186=1,Assumptions!$C$87,0)</f>
        <v>7500</v>
      </c>
      <c r="Y257" s="12">
        <f>Assumptions!$C$86+IF(Y186=1,Assumptions!$C$87,0)</f>
        <v>7500</v>
      </c>
      <c r="Z257" s="12">
        <f>Assumptions!$C$86+IF(Z186=1,Assumptions!$C$87,0)</f>
        <v>7500</v>
      </c>
      <c r="AA257" s="12">
        <f>Assumptions!$C$86+IF(AA186=1,Assumptions!$C$87,0)</f>
        <v>7500</v>
      </c>
      <c r="AB257" s="12">
        <f>Assumptions!$C$86+IF(AB186=1,Assumptions!$C$87,0)</f>
        <v>7500</v>
      </c>
      <c r="AC257" s="12">
        <f>Assumptions!$C$86+IF(AC186=1,Assumptions!$C$87,0)</f>
        <v>7500</v>
      </c>
      <c r="AD257" s="12">
        <f>Assumptions!$C$86+IF(AD186=1,Assumptions!$C$87,0)</f>
        <v>7500</v>
      </c>
      <c r="AE257" s="12">
        <f>Assumptions!$C$86+IF(AE186=1,Assumptions!$C$87,0)</f>
        <v>7500</v>
      </c>
      <c r="AF257" s="12">
        <f>Assumptions!$C$86+IF(AF186=1,Assumptions!$C$87,0)</f>
        <v>7500</v>
      </c>
      <c r="AG257" s="12">
        <f>Assumptions!$C$86+IF(AG186=1,Assumptions!$C$87,0)</f>
        <v>7500</v>
      </c>
      <c r="AH257" s="12">
        <f>Assumptions!$C$86+IF(AH186=1,Assumptions!$C$87,0)</f>
        <v>7500</v>
      </c>
      <c r="AI257" s="12">
        <f>Assumptions!$C$86+IF(AI186=1,Assumptions!$C$87,0)</f>
        <v>7500</v>
      </c>
      <c r="AJ257" s="12">
        <f>Assumptions!$C$86+IF(AJ186=1,Assumptions!$C$87,0)</f>
        <v>7500</v>
      </c>
      <c r="AK257" s="12">
        <f>Assumptions!$C$86+IF(AK186=1,Assumptions!$C$87,0)</f>
        <v>7500</v>
      </c>
      <c r="AL257" s="12">
        <f>Assumptions!$C$86+IF(AL186=1,Assumptions!$C$87,0)</f>
        <v>7500</v>
      </c>
      <c r="AM257" s="12">
        <f>Assumptions!$C$86+IF(AM186=1,Assumptions!$C$87,0)</f>
        <v>7500</v>
      </c>
      <c r="AN257" s="12">
        <f>Assumptions!$C$86+IF(AN186=1,Assumptions!$C$87,0)</f>
        <v>7500</v>
      </c>
      <c r="AO257" s="12">
        <f>Assumptions!$C$86+IF(AO186=1,Assumptions!$C$87,0)</f>
        <v>7500</v>
      </c>
      <c r="AP257" s="12">
        <f>Assumptions!$C$86+IF(AP186=1,Assumptions!$C$87,0)</f>
        <v>7500</v>
      </c>
    </row>
    <row r="258">
      <c r="A258" s="35" t="inlineStr">
        <is>
          <t>Cash (AED)</t>
        </is>
      </c>
      <c r="B258" s="14" t="inlineStr">
        <is>
          <t>AED</t>
        </is>
      </c>
      <c r="C258" s="56">
        <f>SUM(G258:R258)</f>
        <v>0</v>
      </c>
      <c r="D258" s="56">
        <f>SUM(S258:AD258)</f>
        <v>0</v>
      </c>
      <c r="E258" s="56">
        <f>SUM(AE258:AP258)</f>
        <v>0</v>
      </c>
      <c r="G258" s="12">
        <f>Assumptions!$C$88</f>
        <v>0</v>
      </c>
      <c r="H258" s="12">
        <f>Assumptions!$C$88</f>
        <v>0</v>
      </c>
      <c r="I258" s="12">
        <f>Assumptions!$C$88</f>
        <v>0</v>
      </c>
      <c r="J258" s="12">
        <f>Assumptions!$C$88</f>
        <v>0</v>
      </c>
      <c r="K258" s="12">
        <f>Assumptions!$C$88</f>
        <v>0</v>
      </c>
      <c r="L258" s="12">
        <f>Assumptions!$C$88</f>
        <v>0</v>
      </c>
      <c r="M258" s="12">
        <f>Assumptions!$C$88</f>
        <v>0</v>
      </c>
      <c r="N258" s="12">
        <f>Assumptions!$C$88</f>
        <v>0</v>
      </c>
      <c r="O258" s="12">
        <f>Assumptions!$C$88</f>
        <v>0</v>
      </c>
      <c r="P258" s="12">
        <f>Assumptions!$C$88</f>
        <v>0</v>
      </c>
      <c r="Q258" s="12">
        <f>Assumptions!$C$88</f>
        <v>0</v>
      </c>
      <c r="R258" s="12">
        <f>Assumptions!$C$88</f>
        <v>0</v>
      </c>
      <c r="S258" s="12">
        <f>Assumptions!$C$88</f>
        <v>0</v>
      </c>
      <c r="T258" s="12">
        <f>Assumptions!$C$88</f>
        <v>0</v>
      </c>
      <c r="U258" s="12">
        <f>Assumptions!$C$88</f>
        <v>0</v>
      </c>
      <c r="V258" s="12">
        <f>Assumptions!$C$88</f>
        <v>0</v>
      </c>
      <c r="W258" s="12">
        <f>Assumptions!$C$88</f>
        <v>0</v>
      </c>
      <c r="X258" s="12">
        <f>Assumptions!$C$88</f>
        <v>0</v>
      </c>
      <c r="Y258" s="12">
        <f>Assumptions!$C$88</f>
        <v>0</v>
      </c>
      <c r="Z258" s="12">
        <f>Assumptions!$C$88</f>
        <v>0</v>
      </c>
      <c r="AA258" s="12">
        <f>Assumptions!$C$88</f>
        <v>0</v>
      </c>
      <c r="AB258" s="12">
        <f>Assumptions!$C$88</f>
        <v>0</v>
      </c>
      <c r="AC258" s="12">
        <f>Assumptions!$C$88</f>
        <v>0</v>
      </c>
      <c r="AD258" s="12">
        <f>Assumptions!$C$88</f>
        <v>0</v>
      </c>
      <c r="AE258" s="12">
        <f>Assumptions!$C$88</f>
        <v>0</v>
      </c>
      <c r="AF258" s="12">
        <f>Assumptions!$C$88</f>
        <v>0</v>
      </c>
      <c r="AG258" s="12">
        <f>Assumptions!$C$88</f>
        <v>0</v>
      </c>
      <c r="AH258" s="12">
        <f>Assumptions!$C$88</f>
        <v>0</v>
      </c>
      <c r="AI258" s="12">
        <f>Assumptions!$C$88</f>
        <v>0</v>
      </c>
      <c r="AJ258" s="12">
        <f>Assumptions!$C$88</f>
        <v>0</v>
      </c>
      <c r="AK258" s="12">
        <f>Assumptions!$C$88</f>
        <v>0</v>
      </c>
      <c r="AL258" s="12">
        <f>Assumptions!$C$88</f>
        <v>0</v>
      </c>
      <c r="AM258" s="12">
        <f>Assumptions!$C$88</f>
        <v>0</v>
      </c>
      <c r="AN258" s="12">
        <f>Assumptions!$C$88</f>
        <v>0</v>
      </c>
      <c r="AO258" s="12">
        <f>Assumptions!$C$88</f>
        <v>0</v>
      </c>
      <c r="AP258" s="12">
        <f>Assumptions!$C$88</f>
        <v>0</v>
      </c>
    </row>
    <row r="259">
      <c r="A259" s="38" t="inlineStr">
        <is>
          <t>Administration</t>
        </is>
      </c>
      <c r="B259" s="58" t="inlineStr">
        <is>
          <t>AED</t>
        </is>
      </c>
      <c r="C259" s="59">
        <f>SUM(G259:R259)</f>
        <v>1820000</v>
      </c>
      <c r="D259" s="59">
        <f>SUM(S259:AD259)</f>
        <v>1770000</v>
      </c>
      <c r="E259" s="59">
        <f>SUM(AE259:AP259)</f>
        <v>1770000</v>
      </c>
      <c r="F259" s="40" t="n"/>
      <c r="G259" s="51">
        <f>SUM(G253:G258)</f>
        <v>197500</v>
      </c>
      <c r="H259" s="51">
        <f>SUM(H253:H258)</f>
        <v>147500</v>
      </c>
      <c r="I259" s="51">
        <f>SUM(I253:I258)</f>
        <v>147500</v>
      </c>
      <c r="J259" s="51">
        <f>SUM(J253:J258)</f>
        <v>147500</v>
      </c>
      <c r="K259" s="51">
        <f>SUM(K253:K258)</f>
        <v>147500</v>
      </c>
      <c r="L259" s="51">
        <f>SUM(L253:L258)</f>
        <v>147500</v>
      </c>
      <c r="M259" s="51">
        <f>SUM(M253:M258)</f>
        <v>147500</v>
      </c>
      <c r="N259" s="51">
        <f>SUM(N253:N258)</f>
        <v>147500</v>
      </c>
      <c r="O259" s="51">
        <f>SUM(O253:O258)</f>
        <v>147500</v>
      </c>
      <c r="P259" s="51">
        <f>SUM(P253:P258)</f>
        <v>147500</v>
      </c>
      <c r="Q259" s="51">
        <f>SUM(Q253:Q258)</f>
        <v>147500</v>
      </c>
      <c r="R259" s="51">
        <f>SUM(R253:R258)</f>
        <v>147500</v>
      </c>
      <c r="S259" s="51">
        <f>SUM(S253:S258)</f>
        <v>147500</v>
      </c>
      <c r="T259" s="51">
        <f>SUM(T253:T258)</f>
        <v>147500</v>
      </c>
      <c r="U259" s="51">
        <f>SUM(U253:U258)</f>
        <v>147500</v>
      </c>
      <c r="V259" s="51">
        <f>SUM(V253:V258)</f>
        <v>147500</v>
      </c>
      <c r="W259" s="51">
        <f>SUM(W253:W258)</f>
        <v>147500</v>
      </c>
      <c r="X259" s="51">
        <f>SUM(X253:X258)</f>
        <v>147500</v>
      </c>
      <c r="Y259" s="51">
        <f>SUM(Y253:Y258)</f>
        <v>147500</v>
      </c>
      <c r="Z259" s="51">
        <f>SUM(Z253:Z258)</f>
        <v>147500</v>
      </c>
      <c r="AA259" s="51">
        <f>SUM(AA253:AA258)</f>
        <v>147500</v>
      </c>
      <c r="AB259" s="51">
        <f>SUM(AB253:AB258)</f>
        <v>147500</v>
      </c>
      <c r="AC259" s="51">
        <f>SUM(AC253:AC258)</f>
        <v>147500</v>
      </c>
      <c r="AD259" s="51">
        <f>SUM(AD253:AD258)</f>
        <v>147500</v>
      </c>
      <c r="AE259" s="51">
        <f>SUM(AE253:AE258)</f>
        <v>147500</v>
      </c>
      <c r="AF259" s="51">
        <f>SUM(AF253:AF258)</f>
        <v>147500</v>
      </c>
      <c r="AG259" s="51">
        <f>SUM(AG253:AG258)</f>
        <v>147500</v>
      </c>
      <c r="AH259" s="51">
        <f>SUM(AH253:AH258)</f>
        <v>147500</v>
      </c>
      <c r="AI259" s="51">
        <f>SUM(AI253:AI258)</f>
        <v>147500</v>
      </c>
      <c r="AJ259" s="51">
        <f>SUM(AJ253:AJ258)</f>
        <v>147500</v>
      </c>
      <c r="AK259" s="51">
        <f>SUM(AK253:AK258)</f>
        <v>147500</v>
      </c>
      <c r="AL259" s="51">
        <f>SUM(AL253:AL258)</f>
        <v>147500</v>
      </c>
      <c r="AM259" s="51">
        <f>SUM(AM253:AM258)</f>
        <v>147500</v>
      </c>
      <c r="AN259" s="51">
        <f>SUM(AN253:AN258)</f>
        <v>147500</v>
      </c>
      <c r="AO259" s="51">
        <f>SUM(AO253:AO258)</f>
        <v>147500</v>
      </c>
      <c r="AP259" s="51">
        <f>SUM(AP253:AP258)</f>
        <v>147500</v>
      </c>
    </row>
    <row r="260">
      <c r="A260" s="11" t="inlineStr">
        <is>
          <t>Operating costs before contingency</t>
        </is>
      </c>
      <c r="B260" s="14" t="inlineStr">
        <is>
          <t>AED</t>
        </is>
      </c>
      <c r="C260" s="56">
        <f>SUM(G260:R260)</f>
        <v>7469417.14497034</v>
      </c>
      <c r="D260" s="56">
        <f>SUM(S260:AD260)</f>
        <v>8960256.54248882</v>
      </c>
      <c r="E260" s="56">
        <f>SUM(AE260:AP260)</f>
        <v>10749086.7290669</v>
      </c>
      <c r="G260" s="12">
        <f>G238+G246+G248+G252+G259</f>
        <v>727038.836665143</v>
      </c>
      <c r="H260" s="12">
        <f>H238+H246+H248+H252+H259</f>
        <v>583021.339330469</v>
      </c>
      <c r="I260" s="12">
        <f>I238+I246+I248+I252+I259</f>
        <v>588667.667053052</v>
      </c>
      <c r="J260" s="12">
        <f>J238+J246+J248+J252+J259</f>
        <v>594006.523863397</v>
      </c>
      <c r="K260" s="12">
        <f>K238+K246+K248+K252+K259</f>
        <v>609878.867526104</v>
      </c>
      <c r="L260" s="12">
        <f>L238+L246+L248+L252+L259</f>
        <v>630493.197198713</v>
      </c>
      <c r="M260" s="12">
        <f>M238+M246+M248+M252+M259</f>
        <v>611006.050491258</v>
      </c>
      <c r="N260" s="12">
        <f>N238+N246+N248+N252+N259</f>
        <v>615919.378610207</v>
      </c>
      <c r="O260" s="12">
        <f>O238+O246+O248+O252+O259</f>
        <v>620650.958754448</v>
      </c>
      <c r="P260" s="12">
        <f>P238+P246+P248+P252+P259</f>
        <v>625215.264156972</v>
      </c>
      <c r="Q260" s="12">
        <f>Q238+Q246+Q248+Q252+Q259</f>
        <v>629625.47145425</v>
      </c>
      <c r="R260" s="12">
        <f>R238+R246+R248+R252+R259</f>
        <v>633893.589866327</v>
      </c>
      <c r="S260" s="12">
        <f>S238+S246+S248+S252+S259</f>
        <v>712229.632018312</v>
      </c>
      <c r="T260" s="12">
        <f>T238+T246+T248+T252+T259</f>
        <v>717674.999750254</v>
      </c>
      <c r="U260" s="12">
        <f>U238+U246+U248+U252+U259</f>
        <v>722892.428946508</v>
      </c>
      <c r="V260" s="12">
        <f>V238+V246+V248+V252+V259</f>
        <v>727900.125351825</v>
      </c>
      <c r="W260" s="12">
        <f>W238+W246+W248+W252+W259</f>
        <v>737692.408834363</v>
      </c>
      <c r="X260" s="12">
        <f>X238+X246+X248+X252+X259</f>
        <v>742206.626762103</v>
      </c>
      <c r="Y260" s="12">
        <f>Y238+Y246+Y248+Y252+Y259</f>
        <v>746556.549749834</v>
      </c>
      <c r="Z260" s="12">
        <f>Z238+Z246+Z248+Z252+Z259</f>
        <v>750754.751773679</v>
      </c>
      <c r="AA260" s="12">
        <f>AA238+AA246+AA248+AA252+AA259</f>
        <v>754812.726417624</v>
      </c>
      <c r="AB260" s="12">
        <f>AB238+AB246+AB248+AB252+AB259</f>
        <v>758740.990811481</v>
      </c>
      <c r="AC260" s="12">
        <f>AC238+AC246+AC248+AC252+AC259</f>
        <v>792549.178638829</v>
      </c>
      <c r="AD260" s="12">
        <f>AD238+AD246+AD248+AD252+AD259</f>
        <v>796246.123434004</v>
      </c>
      <c r="AE260" s="12">
        <f>AE238+AE246+AE248+AE252+AE259</f>
        <v>869485.960327582</v>
      </c>
      <c r="AF260" s="12">
        <f>AF238+AF246+AF248+AF252+AF259</f>
        <v>874350.010406572</v>
      </c>
      <c r="AG260" s="12">
        <f>AG238+AG246+AG248+AG252+AG259</f>
        <v>879016.597791194</v>
      </c>
      <c r="AH260" s="12">
        <f>AH238+AH246+AH248+AH252+AH259</f>
        <v>883501.297199466</v>
      </c>
      <c r="AI260" s="12">
        <f>AI238+AI246+AI248+AI252+AI259</f>
        <v>892049.389131561</v>
      </c>
      <c r="AJ260" s="12">
        <f>AJ238+AJ246+AJ248+AJ252+AJ259</f>
        <v>896107.733941052</v>
      </c>
      <c r="AK260" s="12">
        <f>AK238+AK246+AK248+AK252+AK259</f>
        <v>900023.156271696</v>
      </c>
      <c r="AL260" s="12">
        <f>AL238+AL246+AL248+AL252+AL259</f>
        <v>903806.466510658</v>
      </c>
      <c r="AM260" s="12">
        <f>AM238+AM246+AM248+AM252+AM259</f>
        <v>907467.558217259</v>
      </c>
      <c r="AN260" s="12">
        <f>AN238+AN246+AN248+AN252+AN259</f>
        <v>911015.495317204</v>
      </c>
      <c r="AO260" s="12">
        <f>AO238+AO246+AO248+AO252+AO259</f>
        <v>914458.590203003</v>
      </c>
      <c r="AP260" s="12">
        <f>AP238+AP246+AP248+AP252+AP259</f>
        <v>917804.473749684</v>
      </c>
    </row>
    <row r="261">
      <c r="A261" s="4" t="inlineStr">
        <is>
          <t>Contingency</t>
        </is>
      </c>
      <c r="B261" s="14" t="inlineStr">
        <is>
          <t>AED</t>
        </is>
      </c>
      <c r="C261" s="56">
        <f>SUM(G261:R261)</f>
        <v>1120412.57174555</v>
      </c>
      <c r="D261" s="56">
        <f>SUM(S261:AD261)</f>
        <v>1344038.48137332</v>
      </c>
      <c r="E261" s="56">
        <f>SUM(AE261:AP261)</f>
        <v>1612363.00936004</v>
      </c>
      <c r="G261" s="57">
        <f>G260*Assumptions!$C$91</f>
        <v>109055.825499771</v>
      </c>
      <c r="H261" s="57">
        <f>H260*Assumptions!$C$91</f>
        <v>87453.2008995703</v>
      </c>
      <c r="I261" s="57">
        <f>I260*Assumptions!$C$91</f>
        <v>88300.1500579578</v>
      </c>
      <c r="J261" s="57">
        <f>J260*Assumptions!$C$91</f>
        <v>89100.9785795096</v>
      </c>
      <c r="K261" s="57">
        <f>K260*Assumptions!$C$91</f>
        <v>91481.8301289156</v>
      </c>
      <c r="L261" s="57">
        <f>L260*Assumptions!$C$91</f>
        <v>94573.9795798069</v>
      </c>
      <c r="M261" s="57">
        <f>M260*Assumptions!$C$91</f>
        <v>91650.9075736888</v>
      </c>
      <c r="N261" s="57">
        <f>N260*Assumptions!$C$91</f>
        <v>92387.906791531</v>
      </c>
      <c r="O261" s="57">
        <f>O260*Assumptions!$C$91</f>
        <v>93097.6438131672</v>
      </c>
      <c r="P261" s="57">
        <f>P260*Assumptions!$C$91</f>
        <v>93782.2896235458</v>
      </c>
      <c r="Q261" s="57">
        <f>Q260*Assumptions!$C$91</f>
        <v>94443.8207181374</v>
      </c>
      <c r="R261" s="57">
        <f>R260*Assumptions!$C$91</f>
        <v>95084.038479949</v>
      </c>
      <c r="S261" s="57">
        <f>S260*Assumptions!$C$91</f>
        <v>106834.444802747</v>
      </c>
      <c r="T261" s="57">
        <f>T260*Assumptions!$C$91</f>
        <v>107651.249962538</v>
      </c>
      <c r="U261" s="57">
        <f>U260*Assumptions!$C$91</f>
        <v>108433.864341976</v>
      </c>
      <c r="V261" s="57">
        <f>V260*Assumptions!$C$91</f>
        <v>109185.018802774</v>
      </c>
      <c r="W261" s="57">
        <f>W260*Assumptions!$C$91</f>
        <v>110653.861325154</v>
      </c>
      <c r="X261" s="57">
        <f>X260*Assumptions!$C$91</f>
        <v>111330.994014315</v>
      </c>
      <c r="Y261" s="57">
        <f>Y260*Assumptions!$C$91</f>
        <v>111983.482462475</v>
      </c>
      <c r="Z261" s="57">
        <f>Z260*Assumptions!$C$91</f>
        <v>112613.212766052</v>
      </c>
      <c r="AA261" s="57">
        <f>AA260*Assumptions!$C$91</f>
        <v>113221.908962644</v>
      </c>
      <c r="AB261" s="57">
        <f>AB260*Assumptions!$C$91</f>
        <v>113811.148621722</v>
      </c>
      <c r="AC261" s="57">
        <f>AC260*Assumptions!$C$91</f>
        <v>118882.376795824</v>
      </c>
      <c r="AD261" s="57">
        <f>AD260*Assumptions!$C$91</f>
        <v>119436.918515101</v>
      </c>
      <c r="AE261" s="57">
        <f>AE260*Assumptions!$C$91</f>
        <v>130422.894049137</v>
      </c>
      <c r="AF261" s="57">
        <f>AF260*Assumptions!$C$91</f>
        <v>131152.501560986</v>
      </c>
      <c r="AG261" s="57">
        <f>AG260*Assumptions!$C$91</f>
        <v>131852.489668679</v>
      </c>
      <c r="AH261" s="57">
        <f>AH260*Assumptions!$C$91</f>
        <v>132525.19457992</v>
      </c>
      <c r="AI261" s="57">
        <f>AI260*Assumptions!$C$91</f>
        <v>133807.408369734</v>
      </c>
      <c r="AJ261" s="57">
        <f>AJ260*Assumptions!$C$91</f>
        <v>134416.160091158</v>
      </c>
      <c r="AK261" s="57">
        <f>AK260*Assumptions!$C$91</f>
        <v>135003.473440754</v>
      </c>
      <c r="AL261" s="57">
        <f>AL260*Assumptions!$C$91</f>
        <v>135570.969976599</v>
      </c>
      <c r="AM261" s="57">
        <f>AM260*Assumptions!$C$91</f>
        <v>136120.133732589</v>
      </c>
      <c r="AN261" s="57">
        <f>AN260*Assumptions!$C$91</f>
        <v>136652.324297581</v>
      </c>
      <c r="AO261" s="57">
        <f>AO260*Assumptions!$C$91</f>
        <v>137168.788530451</v>
      </c>
      <c r="AP261" s="57">
        <f>AP260*Assumptions!$C$91</f>
        <v>137670.671062453</v>
      </c>
    </row>
    <row r="262">
      <c r="A262" s="38" t="inlineStr">
        <is>
          <t>Result</t>
        </is>
      </c>
      <c r="B262" s="58" t="inlineStr">
        <is>
          <t>AED</t>
        </is>
      </c>
      <c r="C262" s="59">
        <f>SUM(G262:R262)</f>
        <v>3078919.67825235</v>
      </c>
      <c r="D262" s="59">
        <f>SUM(S262:AD262)</f>
        <v>16646407.824537</v>
      </c>
      <c r="E262" s="59">
        <f>SUM(AE262:AP262)</f>
        <v>27720409.6673445</v>
      </c>
      <c r="F262" s="40" t="n"/>
      <c r="G262" s="51">
        <f>G239-G246-G248-G252-G259-G261</f>
        <v>-284933.439993486</v>
      </c>
      <c r="H262" s="51">
        <f>H239-H246-H248-H252-H259-H261</f>
        <v>-40990.562547753</v>
      </c>
      <c r="I262" s="51">
        <f>I239-I246-I248-I252-I259-I261</f>
        <v>24859.7806574013</v>
      </c>
      <c r="J262" s="51">
        <f>J239-J246-J248-J252-J259-J261</f>
        <v>85607.2685236722</v>
      </c>
      <c r="K262" s="51">
        <f>K239-K246-K248-K252-K259-K261</f>
        <v>330006.453996982</v>
      </c>
      <c r="L262" s="51">
        <f>L239-L246-L248-L252-L259-L261</f>
        <v>406241.001093346</v>
      </c>
      <c r="M262" s="51">
        <f>M239-M246-M248-M252-M259-M261</f>
        <v>327529.461958433</v>
      </c>
      <c r="N262" s="51">
        <f>N239-N246-N248-N252-N259-N261</f>
        <v>370667.367601607</v>
      </c>
      <c r="O262" s="51">
        <f>O239-O246-O248-O252-O259-O261</f>
        <v>410929.878263131</v>
      </c>
      <c r="P262" s="51">
        <f>P239-P246-P248-P252-P259-P261</f>
        <v>448551.571375074</v>
      </c>
      <c r="Q262" s="51">
        <f>Q239-Q246-Q248-Q252-Q259-Q261</f>
        <v>483745.503275597</v>
      </c>
      <c r="R262" s="51">
        <f>R239-R246-R248-R252-R259-R261</f>
        <v>516705.394048349</v>
      </c>
      <c r="S262" s="51">
        <f>S239-S246-S248-S252-S259-S261</f>
        <v>1034849.84542765</v>
      </c>
      <c r="T262" s="51">
        <f>T239-T246-T248-T252-T259-T261</f>
        <v>1090924.56380011</v>
      </c>
      <c r="U262" s="51">
        <f>U239-U246-U248-U252-U259-U261</f>
        <v>1143159.97690727</v>
      </c>
      <c r="V262" s="51">
        <f>V239-V246-V248-V252-V259-V261</f>
        <v>1191869.8111502</v>
      </c>
      <c r="W262" s="51">
        <f>W239-W246-W248-W252-W259-W261</f>
        <v>1401277.05267569</v>
      </c>
      <c r="X262" s="51">
        <f>X239-X246-X248-X252-X259-X261</f>
        <v>1443567.61504193</v>
      </c>
      <c r="Y262" s="51">
        <f>Y239-Y246-Y248-Y252-Y259-Y261</f>
        <v>1483112.2120142</v>
      </c>
      <c r="Z262" s="51">
        <f>Z239-Z246-Z248-Z252-Z259-Z261</f>
        <v>1520125.59696998</v>
      </c>
      <c r="AA262" s="51">
        <f>AA239-AA246-AA248-AA252-AA259-AA261</f>
        <v>1554803.63862964</v>
      </c>
      <c r="AB262" s="51">
        <f>AB239-AB246-AB248-AB252-AB259-AB261</f>
        <v>1587325.17407039</v>
      </c>
      <c r="AC262" s="51">
        <f>AC239-AC246-AC248-AC252-AC259-AC261</f>
        <v>1583353.66416729</v>
      </c>
      <c r="AD262" s="51">
        <f>AD239-AD246-AD248-AD252-AD259-AD261</f>
        <v>1612038.67368267</v>
      </c>
      <c r="AE262" s="51">
        <f>AE239-AE246-AE248-AE252-AE259-AE261</f>
        <v>1998452.10054287</v>
      </c>
      <c r="AF262" s="51">
        <f>AF239-AF246-AF248-AF252-AF259-AF261</f>
        <v>2047597.38438151</v>
      </c>
      <c r="AG262" s="51">
        <f>AG239-AG246-AG248-AG252-AG259-AG261</f>
        <v>2093424.35064624</v>
      </c>
      <c r="AH262" s="51">
        <f>AH239-AH246-AH248-AH252-AH259-AH261</f>
        <v>2136200.69621409</v>
      </c>
      <c r="AI262" s="51">
        <f>AI239-AI246-AI248-AI252-AI259-AI261</f>
        <v>2315517.19878576</v>
      </c>
      <c r="AJ262" s="51">
        <f>AJ239-AJ246-AJ248-AJ252-AJ259-AJ261</f>
        <v>2352733.28918232</v>
      </c>
      <c r="AK262" s="51">
        <f>AK239-AK246-AK248-AK252-AK259-AK261</f>
        <v>2387565.60462963</v>
      </c>
      <c r="AL262" s="51">
        <f>AL239-AL246-AL248-AL252-AL259-AL261</f>
        <v>2420198.30942058</v>
      </c>
      <c r="AM262" s="51">
        <f>AM239-AM246-AM248-AM252-AM259-AM261</f>
        <v>2450799.58145494</v>
      </c>
      <c r="AN262" s="51">
        <f>AN239-AN246-AN248-AN252-AN259-AN261</f>
        <v>2479523.16380726</v>
      </c>
      <c r="AO262" s="51">
        <f>AO239-AO246-AO248-AO252-AO259-AO261</f>
        <v>2506509.75211452</v>
      </c>
      <c r="AP262" s="51">
        <f>AP239-AP246-AP248-AP252-AP259-AP261</f>
        <v>2531888.23616477</v>
      </c>
    </row>
    <row r="265">
      <c r="A265" s="11" t="inlineStr">
        <is>
          <t>Funding</t>
        </is>
      </c>
      <c r="B265" s="14" t="inlineStr">
        <is>
          <t>AED</t>
        </is>
      </c>
      <c r="C265" s="56">
        <f>SUM(G265:R265)</f>
        <v>7000000</v>
      </c>
      <c r="D265" s="56">
        <f>SUM(S265:AD265)</f>
        <v>0</v>
      </c>
      <c r="E265" s="56">
        <f>SUM(AE265:AP265)</f>
        <v>0</v>
      </c>
      <c r="G265" s="12">
        <f>IF(G186=1,Assumptions!$C$7,0)</f>
        <v>7000000</v>
      </c>
      <c r="H265" s="12">
        <f>IF(H186=1,Assumptions!$C$7,0)</f>
        <v>0</v>
      </c>
      <c r="I265" s="12">
        <f>IF(I186=1,Assumptions!$C$7,0)</f>
        <v>0</v>
      </c>
      <c r="J265" s="12">
        <f>IF(J186=1,Assumptions!$C$7,0)</f>
        <v>0</v>
      </c>
      <c r="K265" s="12">
        <f>IF(K186=1,Assumptions!$C$7,0)</f>
        <v>0</v>
      </c>
      <c r="L265" s="12">
        <f>IF(L186=1,Assumptions!$C$7,0)</f>
        <v>0</v>
      </c>
      <c r="M265" s="12">
        <f>IF(M186=1,Assumptions!$C$7,0)</f>
        <v>0</v>
      </c>
      <c r="N265" s="12">
        <f>IF(N186=1,Assumptions!$C$7,0)</f>
        <v>0</v>
      </c>
      <c r="O265" s="12">
        <f>IF(O186=1,Assumptions!$C$7,0)</f>
        <v>0</v>
      </c>
      <c r="P265" s="12">
        <f>IF(P186=1,Assumptions!$C$7,0)</f>
        <v>0</v>
      </c>
      <c r="Q265" s="12">
        <f>IF(Q186=1,Assumptions!$C$7,0)</f>
        <v>0</v>
      </c>
      <c r="R265" s="12">
        <f>IF(R186=1,Assumptions!$C$7,0)</f>
        <v>0</v>
      </c>
      <c r="S265" s="12">
        <f>IF(S186=1,Assumptions!$C$7,0)</f>
        <v>0</v>
      </c>
      <c r="T265" s="12">
        <f>IF(T186=1,Assumptions!$C$7,0)</f>
        <v>0</v>
      </c>
      <c r="U265" s="12">
        <f>IF(U186=1,Assumptions!$C$7,0)</f>
        <v>0</v>
      </c>
      <c r="V265" s="12">
        <f>IF(V186=1,Assumptions!$C$7,0)</f>
        <v>0</v>
      </c>
      <c r="W265" s="12">
        <f>IF(W186=1,Assumptions!$C$7,0)</f>
        <v>0</v>
      </c>
      <c r="X265" s="12">
        <f>IF(X186=1,Assumptions!$C$7,0)</f>
        <v>0</v>
      </c>
      <c r="Y265" s="12">
        <f>IF(Y186=1,Assumptions!$C$7,0)</f>
        <v>0</v>
      </c>
      <c r="Z265" s="12">
        <f>IF(Z186=1,Assumptions!$C$7,0)</f>
        <v>0</v>
      </c>
      <c r="AA265" s="12">
        <f>IF(AA186=1,Assumptions!$C$7,0)</f>
        <v>0</v>
      </c>
      <c r="AB265" s="12">
        <f>IF(AB186=1,Assumptions!$C$7,0)</f>
        <v>0</v>
      </c>
      <c r="AC265" s="12">
        <f>IF(AC186=1,Assumptions!$C$7,0)</f>
        <v>0</v>
      </c>
      <c r="AD265" s="12">
        <f>IF(AD186=1,Assumptions!$C$7,0)</f>
        <v>0</v>
      </c>
      <c r="AE265" s="12">
        <f>IF(AE186=1,Assumptions!$C$7,0)</f>
        <v>0</v>
      </c>
      <c r="AF265" s="12">
        <f>IF(AF186=1,Assumptions!$C$7,0)</f>
        <v>0</v>
      </c>
      <c r="AG265" s="12">
        <f>IF(AG186=1,Assumptions!$C$7,0)</f>
        <v>0</v>
      </c>
      <c r="AH265" s="12">
        <f>IF(AH186=1,Assumptions!$C$7,0)</f>
        <v>0</v>
      </c>
      <c r="AI265" s="12">
        <f>IF(AI186=1,Assumptions!$C$7,0)</f>
        <v>0</v>
      </c>
      <c r="AJ265" s="12">
        <f>IF(AJ186=1,Assumptions!$C$7,0)</f>
        <v>0</v>
      </c>
      <c r="AK265" s="12">
        <f>IF(AK186=1,Assumptions!$C$7,0)</f>
        <v>0</v>
      </c>
      <c r="AL265" s="12">
        <f>IF(AL186=1,Assumptions!$C$7,0)</f>
        <v>0</v>
      </c>
      <c r="AM265" s="12">
        <f>IF(AM186=1,Assumptions!$C$7,0)</f>
        <v>0</v>
      </c>
      <c r="AN265" s="12">
        <f>IF(AN186=1,Assumptions!$C$7,0)</f>
        <v>0</v>
      </c>
      <c r="AO265" s="12">
        <f>IF(AO186=1,Assumptions!$C$7,0)</f>
        <v>0</v>
      </c>
      <c r="AP265" s="12">
        <f>IF(AP186=1,Assumptions!$C$7,0)</f>
        <v>0</v>
      </c>
    </row>
    <row r="266">
      <c r="A266" s="38" t="inlineStr">
        <is>
          <t>Cash at end of month</t>
        </is>
      </c>
      <c r="B266" s="58" t="inlineStr">
        <is>
          <t>AED</t>
        </is>
      </c>
      <c r="C266" s="59">
        <f>R266</f>
        <v>10078919.6782524</v>
      </c>
      <c r="D266" s="59">
        <f>AD266</f>
        <v>26725327.5027894</v>
      </c>
      <c r="E266" s="59">
        <f>AP266</f>
        <v>54445737.1701338</v>
      </c>
      <c r="F266" s="40" t="n"/>
      <c r="G266" s="51">
        <f>Assumptions!$C$8+G262+G265</f>
        <v>6715066.56000651</v>
      </c>
      <c r="H266" s="51">
        <f>G266+H262+H265</f>
        <v>6674075.99745876</v>
      </c>
      <c r="I266" s="51">
        <f>H266+I262+I265</f>
        <v>6698935.77811616</v>
      </c>
      <c r="J266" s="51">
        <f>I266+J262+J265</f>
        <v>6784543.04663984</v>
      </c>
      <c r="K266" s="51">
        <f>J266+K262+K265</f>
        <v>7114549.50063682</v>
      </c>
      <c r="L266" s="51">
        <f>K266+L262+L265</f>
        <v>7520790.50173016</v>
      </c>
      <c r="M266" s="51">
        <f>L266+M262+M265</f>
        <v>7848319.9636886</v>
      </c>
      <c r="N266" s="51">
        <f>M266+N262+N265</f>
        <v>8218987.3312902</v>
      </c>
      <c r="O266" s="51">
        <f>N266+O262+O265</f>
        <v>8629917.20955333</v>
      </c>
      <c r="P266" s="51">
        <f>O266+P262+P265</f>
        <v>9078468.78092841</v>
      </c>
      <c r="Q266" s="51">
        <f>P266+Q262+Q265</f>
        <v>9562214.284204</v>
      </c>
      <c r="R266" s="51">
        <f>Q266+R262+R265</f>
        <v>10078919.6782524</v>
      </c>
      <c r="S266" s="51">
        <f>R266+S262+S265</f>
        <v>11113769.52368</v>
      </c>
      <c r="T266" s="51">
        <f>S266+T262+T265</f>
        <v>12204694.0874801</v>
      </c>
      <c r="U266" s="51">
        <f>T266+U262+U265</f>
        <v>13347854.0643874</v>
      </c>
      <c r="V266" s="51">
        <f>U266+V262+V265</f>
        <v>14539723.8755376</v>
      </c>
      <c r="W266" s="51">
        <f>V266+W262+W265</f>
        <v>15941000.9282133</v>
      </c>
      <c r="X266" s="51">
        <f>W266+X262+X265</f>
        <v>17384568.5432552</v>
      </c>
      <c r="Y266" s="51">
        <f>X266+Y262+Y265</f>
        <v>18867680.7552694</v>
      </c>
      <c r="Z266" s="51">
        <f>Y266+Z262+Z265</f>
        <v>20387806.3522394</v>
      </c>
      <c r="AA266" s="51">
        <f>Z266+AA262+AA265</f>
        <v>21942609.990869</v>
      </c>
      <c r="AB266" s="51">
        <f>AA266+AB262+AB265</f>
        <v>23529935.1649394</v>
      </c>
      <c r="AC266" s="51">
        <f>AB266+AC262+AC265</f>
        <v>25113288.8291067</v>
      </c>
      <c r="AD266" s="51">
        <f>AC266+AD262+AD265</f>
        <v>26725327.5027894</v>
      </c>
      <c r="AE266" s="51">
        <f>AD266+AE262+AE265</f>
        <v>28723779.6033322</v>
      </c>
      <c r="AF266" s="51">
        <f>AE266+AF262+AF265</f>
        <v>30771376.9877137</v>
      </c>
      <c r="AG266" s="51">
        <f>AF266+AG262+AG265</f>
        <v>32864801.33836</v>
      </c>
      <c r="AH266" s="51">
        <f>AG266+AH262+AH265</f>
        <v>35001002.0345741</v>
      </c>
      <c r="AI266" s="51">
        <f>AH266+AI262+AI265</f>
        <v>37316519.2333598</v>
      </c>
      <c r="AJ266" s="51">
        <f>AI266+AJ262+AJ265</f>
        <v>39669252.5225422</v>
      </c>
      <c r="AK266" s="51">
        <f>AJ266+AK262+AK265</f>
        <v>42056818.1271718</v>
      </c>
      <c r="AL266" s="51">
        <f>AK266+AL262+AL265</f>
        <v>44477016.4365924</v>
      </c>
      <c r="AM266" s="51">
        <f>AL266+AM262+AM265</f>
        <v>46927816.0180473</v>
      </c>
      <c r="AN266" s="51">
        <f>AM266+AN262+AN265</f>
        <v>49407339.1818546</v>
      </c>
      <c r="AO266" s="51">
        <f>AN266+AO262+AO265</f>
        <v>51913848.9339691</v>
      </c>
      <c r="AP266" s="51">
        <f>AO266+AP262+AP265</f>
        <v>54445737.1701338</v>
      </c>
    </row>
    <row r="267">
      <c r="A267" s="11" t="inlineStr">
        <is>
          <t>Lowest cash in the year</t>
        </is>
      </c>
      <c r="B267" s="14" t="inlineStr">
        <is>
          <t>AED</t>
        </is>
      </c>
      <c r="C267" s="63">
        <f>MIN(G266:R266)</f>
        <v>6674075.99745876</v>
      </c>
      <c r="D267" s="63">
        <f>MIN(S266:AD266)</f>
        <v>11113769.52368</v>
      </c>
      <c r="E267" s="63">
        <f>MIN(AE266:AP266)</f>
        <v>28723779.6033322</v>
      </c>
    </row>
    <row r="268">
      <c r="A268" s="11" t="inlineStr">
        <is>
          <t>Month of the lowest cash</t>
        </is>
      </c>
      <c r="B268" s="14" t="inlineStr">
        <is>
          <t>month</t>
        </is>
      </c>
      <c r="C268" s="64">
        <f>MATCH(C267,G266:R266,0)+0</f>
        <v>2</v>
      </c>
      <c r="D268" s="64">
        <f>MATCH(D267,S266:AD266,0)+12</f>
        <v>13</v>
      </c>
      <c r="E268" s="64">
        <f>MATCH(E267,AE266:AP266,0)+24</f>
        <v>25</v>
      </c>
    </row>
    <row r="269">
      <c r="A269" s="11" t="inlineStr">
        <is>
          <t>Month number if the result is positive (999 if not)</t>
        </is>
      </c>
      <c r="B269" s="14" t="inlineStr">
        <is>
          <t>month</t>
        </is>
      </c>
      <c r="G269" s="25">
        <f>IF(G262&gt;0,G186,999)</f>
        <v>999</v>
      </c>
      <c r="H269" s="25">
        <f>IF(H262&gt;0,H186,999)</f>
        <v>999</v>
      </c>
      <c r="I269" s="25">
        <f>IF(I262&gt;0,I186,999)</f>
        <v>3</v>
      </c>
      <c r="J269" s="25">
        <f>IF(J262&gt;0,J186,999)</f>
        <v>4</v>
      </c>
      <c r="K269" s="25">
        <f>IF(K262&gt;0,K186,999)</f>
        <v>5</v>
      </c>
      <c r="L269" s="25">
        <f>IF(L262&gt;0,L186,999)</f>
        <v>6</v>
      </c>
      <c r="M269" s="25">
        <f>IF(M262&gt;0,M186,999)</f>
        <v>7</v>
      </c>
      <c r="N269" s="25">
        <f>IF(N262&gt;0,N186,999)</f>
        <v>8</v>
      </c>
      <c r="O269" s="25">
        <f>IF(O262&gt;0,O186,999)</f>
        <v>9</v>
      </c>
      <c r="P269" s="25">
        <f>IF(P262&gt;0,P186,999)</f>
        <v>10</v>
      </c>
      <c r="Q269" s="25">
        <f>IF(Q262&gt;0,Q186,999)</f>
        <v>11</v>
      </c>
      <c r="R269" s="25">
        <f>IF(R262&gt;0,R186,999)</f>
        <v>12</v>
      </c>
      <c r="S269" s="25">
        <f>IF(S262&gt;0,S186,999)</f>
        <v>13</v>
      </c>
      <c r="T269" s="25">
        <f>IF(T262&gt;0,T186,999)</f>
        <v>14</v>
      </c>
      <c r="U269" s="25">
        <f>IF(U262&gt;0,U186,999)</f>
        <v>15</v>
      </c>
      <c r="V269" s="25">
        <f>IF(V262&gt;0,V186,999)</f>
        <v>16</v>
      </c>
      <c r="W269" s="25">
        <f>IF(W262&gt;0,W186,999)</f>
        <v>17</v>
      </c>
      <c r="X269" s="25">
        <f>IF(X262&gt;0,X186,999)</f>
        <v>18</v>
      </c>
      <c r="Y269" s="25">
        <f>IF(Y262&gt;0,Y186,999)</f>
        <v>19</v>
      </c>
      <c r="Z269" s="25">
        <f>IF(Z262&gt;0,Z186,999)</f>
        <v>20</v>
      </c>
      <c r="AA269" s="25">
        <f>IF(AA262&gt;0,AA186,999)</f>
        <v>21</v>
      </c>
      <c r="AB269" s="25">
        <f>IF(AB262&gt;0,AB186,999)</f>
        <v>22</v>
      </c>
      <c r="AC269" s="25">
        <f>IF(AC262&gt;0,AC186,999)</f>
        <v>23</v>
      </c>
      <c r="AD269" s="25">
        <f>IF(AD262&gt;0,AD186,999)</f>
        <v>24</v>
      </c>
      <c r="AE269" s="25">
        <f>IF(AE262&gt;0,AE186,999)</f>
        <v>25</v>
      </c>
      <c r="AF269" s="25">
        <f>IF(AF262&gt;0,AF186,999)</f>
        <v>26</v>
      </c>
      <c r="AG269" s="25">
        <f>IF(AG262&gt;0,AG186,999)</f>
        <v>27</v>
      </c>
      <c r="AH269" s="25">
        <f>IF(AH262&gt;0,AH186,999)</f>
        <v>28</v>
      </c>
      <c r="AI269" s="25">
        <f>IF(AI262&gt;0,AI186,999)</f>
        <v>29</v>
      </c>
      <c r="AJ269" s="25">
        <f>IF(AJ262&gt;0,AJ186,999)</f>
        <v>30</v>
      </c>
      <c r="AK269" s="25">
        <f>IF(AK262&gt;0,AK186,999)</f>
        <v>31</v>
      </c>
      <c r="AL269" s="25">
        <f>IF(AL262&gt;0,AL186,999)</f>
        <v>32</v>
      </c>
      <c r="AM269" s="25">
        <f>IF(AM262&gt;0,AM186,999)</f>
        <v>33</v>
      </c>
      <c r="AN269" s="25">
        <f>IF(AN262&gt;0,AN186,999)</f>
        <v>34</v>
      </c>
      <c r="AO269" s="25">
        <f>IF(AO262&gt;0,AO186,999)</f>
        <v>35</v>
      </c>
      <c r="AP269" s="25">
        <f>IF(AP262&gt;0,AP186,999)</f>
        <v>36</v>
      </c>
    </row>
    <row r="270">
      <c r="A270" s="11" t="inlineStr">
        <is>
          <t>Month number if cash is below zero (999 if not)</t>
        </is>
      </c>
      <c r="B270" s="14" t="inlineStr">
        <is>
          <t>month</t>
        </is>
      </c>
      <c r="G270" s="25">
        <f>IF(G266&lt;0,G186,999)</f>
        <v>999</v>
      </c>
      <c r="H270" s="25">
        <f>IF(H266&lt;0,H186,999)</f>
        <v>999</v>
      </c>
      <c r="I270" s="25">
        <f>IF(I266&lt;0,I186,999)</f>
        <v>999</v>
      </c>
      <c r="J270" s="25">
        <f>IF(J266&lt;0,J186,999)</f>
        <v>999</v>
      </c>
      <c r="K270" s="25">
        <f>IF(K266&lt;0,K186,999)</f>
        <v>999</v>
      </c>
      <c r="L270" s="25">
        <f>IF(L266&lt;0,L186,999)</f>
        <v>999</v>
      </c>
      <c r="M270" s="25">
        <f>IF(M266&lt;0,M186,999)</f>
        <v>999</v>
      </c>
      <c r="N270" s="25">
        <f>IF(N266&lt;0,N186,999)</f>
        <v>999</v>
      </c>
      <c r="O270" s="25">
        <f>IF(O266&lt;0,O186,999)</f>
        <v>999</v>
      </c>
      <c r="P270" s="25">
        <f>IF(P266&lt;0,P186,999)</f>
        <v>999</v>
      </c>
      <c r="Q270" s="25">
        <f>IF(Q266&lt;0,Q186,999)</f>
        <v>999</v>
      </c>
      <c r="R270" s="25">
        <f>IF(R266&lt;0,R186,999)</f>
        <v>999</v>
      </c>
      <c r="S270" s="25">
        <f>IF(S266&lt;0,S186,999)</f>
        <v>999</v>
      </c>
      <c r="T270" s="25">
        <f>IF(T266&lt;0,T186,999)</f>
        <v>999</v>
      </c>
      <c r="U270" s="25">
        <f>IF(U266&lt;0,U186,999)</f>
        <v>999</v>
      </c>
      <c r="V270" s="25">
        <f>IF(V266&lt;0,V186,999)</f>
        <v>999</v>
      </c>
      <c r="W270" s="25">
        <f>IF(W266&lt;0,W186,999)</f>
        <v>999</v>
      </c>
      <c r="X270" s="25">
        <f>IF(X266&lt;0,X186,999)</f>
        <v>999</v>
      </c>
      <c r="Y270" s="25">
        <f>IF(Y266&lt;0,Y186,999)</f>
        <v>999</v>
      </c>
      <c r="Z270" s="25">
        <f>IF(Z266&lt;0,Z186,999)</f>
        <v>999</v>
      </c>
      <c r="AA270" s="25">
        <f>IF(AA266&lt;0,AA186,999)</f>
        <v>999</v>
      </c>
      <c r="AB270" s="25">
        <f>IF(AB266&lt;0,AB186,999)</f>
        <v>999</v>
      </c>
      <c r="AC270" s="25">
        <f>IF(AC266&lt;0,AC186,999)</f>
        <v>999</v>
      </c>
      <c r="AD270" s="25">
        <f>IF(AD266&lt;0,AD186,999)</f>
        <v>999</v>
      </c>
      <c r="AE270" s="25">
        <f>IF(AE266&lt;0,AE186,999)</f>
        <v>999</v>
      </c>
      <c r="AF270" s="25">
        <f>IF(AF266&lt;0,AF186,999)</f>
        <v>999</v>
      </c>
      <c r="AG270" s="25">
        <f>IF(AG266&lt;0,AG186,999)</f>
        <v>999</v>
      </c>
      <c r="AH270" s="25">
        <f>IF(AH266&lt;0,AH186,999)</f>
        <v>999</v>
      </c>
      <c r="AI270" s="25">
        <f>IF(AI266&lt;0,AI186,999)</f>
        <v>999</v>
      </c>
      <c r="AJ270" s="25">
        <f>IF(AJ266&lt;0,AJ186,999)</f>
        <v>999</v>
      </c>
      <c r="AK270" s="25">
        <f>IF(AK266&lt;0,AK186,999)</f>
        <v>999</v>
      </c>
      <c r="AL270" s="25">
        <f>IF(AL266&lt;0,AL186,999)</f>
        <v>999</v>
      </c>
      <c r="AM270" s="25">
        <f>IF(AM266&lt;0,AM186,999)</f>
        <v>999</v>
      </c>
      <c r="AN270" s="25">
        <f>IF(AN266&lt;0,AN186,999)</f>
        <v>999</v>
      </c>
      <c r="AO270" s="25">
        <f>IF(AO266&lt;0,AO186,999)</f>
        <v>999</v>
      </c>
      <c r="AP270" s="25">
        <f>IF(AP266&lt;0,AP186,999)</f>
        <v>999</v>
      </c>
    </row>
    <row r="274">
      <c r="A274" s="52" t="inlineStr">
        <is>
          <t>Run 4: cost per install from Sensitivity!A8, conversion from Sensitivity!B6</t>
        </is>
      </c>
    </row>
    <row r="275">
      <c r="A275" s="53" t="inlineStr"/>
      <c r="B275" s="53" t="inlineStr">
        <is>
          <t>Unit</t>
        </is>
      </c>
      <c r="C275" s="54" t="inlineStr">
        <is>
          <t>Year 1</t>
        </is>
      </c>
      <c r="D275" s="54" t="inlineStr">
        <is>
          <t>Year 2</t>
        </is>
      </c>
      <c r="E275" s="54" t="inlineStr">
        <is>
          <t>Year 3</t>
        </is>
      </c>
      <c r="F275" s="54" t="inlineStr"/>
      <c r="G275" s="54" t="inlineStr">
        <is>
          <t>M1</t>
        </is>
      </c>
      <c r="H275" s="54" t="inlineStr">
        <is>
          <t>M2</t>
        </is>
      </c>
      <c r="I275" s="54" t="inlineStr">
        <is>
          <t>M3</t>
        </is>
      </c>
      <c r="J275" s="54" t="inlineStr">
        <is>
          <t>M4</t>
        </is>
      </c>
      <c r="K275" s="54" t="inlineStr">
        <is>
          <t>M5</t>
        </is>
      </c>
      <c r="L275" s="54" t="inlineStr">
        <is>
          <t>M6</t>
        </is>
      </c>
      <c r="M275" s="54" t="inlineStr">
        <is>
          <t>M7</t>
        </is>
      </c>
      <c r="N275" s="54" t="inlineStr">
        <is>
          <t>M8</t>
        </is>
      </c>
      <c r="O275" s="54" t="inlineStr">
        <is>
          <t>M9</t>
        </is>
      </c>
      <c r="P275" s="54" t="inlineStr">
        <is>
          <t>M10</t>
        </is>
      </c>
      <c r="Q275" s="54" t="inlineStr">
        <is>
          <t>M11</t>
        </is>
      </c>
      <c r="R275" s="54" t="inlineStr">
        <is>
          <t>M12</t>
        </is>
      </c>
      <c r="S275" s="54" t="inlineStr">
        <is>
          <t>M13</t>
        </is>
      </c>
      <c r="T275" s="54" t="inlineStr">
        <is>
          <t>M14</t>
        </is>
      </c>
      <c r="U275" s="54" t="inlineStr">
        <is>
          <t>M15</t>
        </is>
      </c>
      <c r="V275" s="54" t="inlineStr">
        <is>
          <t>M16</t>
        </is>
      </c>
      <c r="W275" s="54" t="inlineStr">
        <is>
          <t>M17</t>
        </is>
      </c>
      <c r="X275" s="54" t="inlineStr">
        <is>
          <t>M18</t>
        </is>
      </c>
      <c r="Y275" s="54" t="inlineStr">
        <is>
          <t>M19</t>
        </is>
      </c>
      <c r="Z275" s="54" t="inlineStr">
        <is>
          <t>M20</t>
        </is>
      </c>
      <c r="AA275" s="54" t="inlineStr">
        <is>
          <t>M21</t>
        </is>
      </c>
      <c r="AB275" s="54" t="inlineStr">
        <is>
          <t>M22</t>
        </is>
      </c>
      <c r="AC275" s="54" t="inlineStr">
        <is>
          <t>M23</t>
        </is>
      </c>
      <c r="AD275" s="54" t="inlineStr">
        <is>
          <t>M24</t>
        </is>
      </c>
      <c r="AE275" s="54" t="inlineStr">
        <is>
          <t>M25</t>
        </is>
      </c>
      <c r="AF275" s="54" t="inlineStr">
        <is>
          <t>M26</t>
        </is>
      </c>
      <c r="AG275" s="54" t="inlineStr">
        <is>
          <t>M27</t>
        </is>
      </c>
      <c r="AH275" s="54" t="inlineStr">
        <is>
          <t>M28</t>
        </is>
      </c>
      <c r="AI275" s="54" t="inlineStr">
        <is>
          <t>M29</t>
        </is>
      </c>
      <c r="AJ275" s="54" t="inlineStr">
        <is>
          <t>M30</t>
        </is>
      </c>
      <c r="AK275" s="54" t="inlineStr">
        <is>
          <t>M31</t>
        </is>
      </c>
      <c r="AL275" s="54" t="inlineStr">
        <is>
          <t>M32</t>
        </is>
      </c>
      <c r="AM275" s="54" t="inlineStr">
        <is>
          <t>M33</t>
        </is>
      </c>
      <c r="AN275" s="54" t="inlineStr">
        <is>
          <t>M34</t>
        </is>
      </c>
      <c r="AO275" s="54" t="inlineStr">
        <is>
          <t>M35</t>
        </is>
      </c>
      <c r="AP275" s="54" t="inlineStr">
        <is>
          <t>M36</t>
        </is>
      </c>
    </row>
    <row r="276">
      <c r="A276" s="14" t="inlineStr">
        <is>
          <t>Month</t>
        </is>
      </c>
      <c r="G276" s="55" t="n">
        <v>1</v>
      </c>
      <c r="H276" s="55">
        <f>G276+1</f>
        <v>2</v>
      </c>
      <c r="I276" s="55">
        <f>H276+1</f>
        <v>3</v>
      </c>
      <c r="J276" s="55">
        <f>I276+1</f>
        <v>4</v>
      </c>
      <c r="K276" s="55">
        <f>J276+1</f>
        <v>5</v>
      </c>
      <c r="L276" s="55">
        <f>K276+1</f>
        <v>6</v>
      </c>
      <c r="M276" s="55">
        <f>L276+1</f>
        <v>7</v>
      </c>
      <c r="N276" s="55">
        <f>M276+1</f>
        <v>8</v>
      </c>
      <c r="O276" s="55">
        <f>N276+1</f>
        <v>9</v>
      </c>
      <c r="P276" s="55">
        <f>O276+1</f>
        <v>10</v>
      </c>
      <c r="Q276" s="55">
        <f>P276+1</f>
        <v>11</v>
      </c>
      <c r="R276" s="55">
        <f>Q276+1</f>
        <v>12</v>
      </c>
      <c r="S276" s="55">
        <f>R276+1</f>
        <v>13</v>
      </c>
      <c r="T276" s="55">
        <f>S276+1</f>
        <v>14</v>
      </c>
      <c r="U276" s="55">
        <f>T276+1</f>
        <v>15</v>
      </c>
      <c r="V276" s="55">
        <f>U276+1</f>
        <v>16</v>
      </c>
      <c r="W276" s="55">
        <f>V276+1</f>
        <v>17</v>
      </c>
      <c r="X276" s="55">
        <f>W276+1</f>
        <v>18</v>
      </c>
      <c r="Y276" s="55">
        <f>X276+1</f>
        <v>19</v>
      </c>
      <c r="Z276" s="55">
        <f>Y276+1</f>
        <v>20</v>
      </c>
      <c r="AA276" s="55">
        <f>Z276+1</f>
        <v>21</v>
      </c>
      <c r="AB276" s="55">
        <f>AA276+1</f>
        <v>22</v>
      </c>
      <c r="AC276" s="55">
        <f>AB276+1</f>
        <v>23</v>
      </c>
      <c r="AD276" s="55">
        <f>AC276+1</f>
        <v>24</v>
      </c>
      <c r="AE276" s="55">
        <f>AD276+1</f>
        <v>25</v>
      </c>
      <c r="AF276" s="55">
        <f>AE276+1</f>
        <v>26</v>
      </c>
      <c r="AG276" s="55">
        <f>AF276+1</f>
        <v>27</v>
      </c>
      <c r="AH276" s="55">
        <f>AG276+1</f>
        <v>28</v>
      </c>
      <c r="AI276" s="55">
        <f>AH276+1</f>
        <v>29</v>
      </c>
      <c r="AJ276" s="55">
        <f>AI276+1</f>
        <v>30</v>
      </c>
      <c r="AK276" s="55">
        <f>AJ276+1</f>
        <v>31</v>
      </c>
      <c r="AL276" s="55">
        <f>AK276+1</f>
        <v>32</v>
      </c>
      <c r="AM276" s="55">
        <f>AL276+1</f>
        <v>33</v>
      </c>
      <c r="AN276" s="55">
        <f>AM276+1</f>
        <v>34</v>
      </c>
      <c r="AO276" s="55">
        <f>AN276+1</f>
        <v>35</v>
      </c>
      <c r="AP276" s="55">
        <f>AO276+1</f>
        <v>36</v>
      </c>
    </row>
    <row r="277">
      <c r="A277" s="14" t="inlineStr">
        <is>
          <t>Year</t>
        </is>
      </c>
      <c r="G277" s="55">
        <f>INT((G276-1)/12)+1</f>
        <v>1</v>
      </c>
      <c r="H277" s="55">
        <f>INT((H276-1)/12)+1</f>
        <v>1</v>
      </c>
      <c r="I277" s="55">
        <f>INT((I276-1)/12)+1</f>
        <v>1</v>
      </c>
      <c r="J277" s="55">
        <f>INT((J276-1)/12)+1</f>
        <v>1</v>
      </c>
      <c r="K277" s="55">
        <f>INT((K276-1)/12)+1</f>
        <v>1</v>
      </c>
      <c r="L277" s="55">
        <f>INT((L276-1)/12)+1</f>
        <v>1</v>
      </c>
      <c r="M277" s="55">
        <f>INT((M276-1)/12)+1</f>
        <v>1</v>
      </c>
      <c r="N277" s="55">
        <f>INT((N276-1)/12)+1</f>
        <v>1</v>
      </c>
      <c r="O277" s="55">
        <f>INT((O276-1)/12)+1</f>
        <v>1</v>
      </c>
      <c r="P277" s="55">
        <f>INT((P276-1)/12)+1</f>
        <v>1</v>
      </c>
      <c r="Q277" s="55">
        <f>INT((Q276-1)/12)+1</f>
        <v>1</v>
      </c>
      <c r="R277" s="55">
        <f>INT((R276-1)/12)+1</f>
        <v>1</v>
      </c>
      <c r="S277" s="55">
        <f>INT((S276-1)/12)+1</f>
        <v>2</v>
      </c>
      <c r="T277" s="55">
        <f>INT((T276-1)/12)+1</f>
        <v>2</v>
      </c>
      <c r="U277" s="55">
        <f>INT((U276-1)/12)+1</f>
        <v>2</v>
      </c>
      <c r="V277" s="55">
        <f>INT((V276-1)/12)+1</f>
        <v>2</v>
      </c>
      <c r="W277" s="55">
        <f>INT((W276-1)/12)+1</f>
        <v>2</v>
      </c>
      <c r="X277" s="55">
        <f>INT((X276-1)/12)+1</f>
        <v>2</v>
      </c>
      <c r="Y277" s="55">
        <f>INT((Y276-1)/12)+1</f>
        <v>2</v>
      </c>
      <c r="Z277" s="55">
        <f>INT((Z276-1)/12)+1</f>
        <v>2</v>
      </c>
      <c r="AA277" s="55">
        <f>INT((AA276-1)/12)+1</f>
        <v>2</v>
      </c>
      <c r="AB277" s="55">
        <f>INT((AB276-1)/12)+1</f>
        <v>2</v>
      </c>
      <c r="AC277" s="55">
        <f>INT((AC276-1)/12)+1</f>
        <v>2</v>
      </c>
      <c r="AD277" s="55">
        <f>INT((AD276-1)/12)+1</f>
        <v>2</v>
      </c>
      <c r="AE277" s="55">
        <f>INT((AE276-1)/12)+1</f>
        <v>3</v>
      </c>
      <c r="AF277" s="55">
        <f>INT((AF276-1)/12)+1</f>
        <v>3</v>
      </c>
      <c r="AG277" s="55">
        <f>INT((AG276-1)/12)+1</f>
        <v>3</v>
      </c>
      <c r="AH277" s="55">
        <f>INT((AH276-1)/12)+1</f>
        <v>3</v>
      </c>
      <c r="AI277" s="55">
        <f>INT((AI276-1)/12)+1</f>
        <v>3</v>
      </c>
      <c r="AJ277" s="55">
        <f>INT((AJ276-1)/12)+1</f>
        <v>3</v>
      </c>
      <c r="AK277" s="55">
        <f>INT((AK276-1)/12)+1</f>
        <v>3</v>
      </c>
      <c r="AL277" s="55">
        <f>INT((AL276-1)/12)+1</f>
        <v>3</v>
      </c>
      <c r="AM277" s="55">
        <f>INT((AM276-1)/12)+1</f>
        <v>3</v>
      </c>
      <c r="AN277" s="55">
        <f>INT((AN276-1)/12)+1</f>
        <v>3</v>
      </c>
      <c r="AO277" s="55">
        <f>INT((AO276-1)/12)+1</f>
        <v>3</v>
      </c>
      <c r="AP277" s="55">
        <f>INT((AP276-1)/12)+1</f>
        <v>3</v>
      </c>
    </row>
    <row r="278">
      <c r="A278" s="35" t="inlineStr">
        <is>
          <t>Acquisition</t>
        </is>
      </c>
    </row>
    <row r="280">
      <c r="A280" s="11" t="inlineStr">
        <is>
          <t>Performance marketing spend</t>
        </is>
      </c>
      <c r="B280" s="14" t="inlineStr">
        <is>
          <t>AED</t>
        </is>
      </c>
      <c r="C280" s="56">
        <f>SUM(G280:R280)</f>
        <v>1800000</v>
      </c>
      <c r="D280" s="56">
        <f>SUM(S280:AD280)</f>
        <v>2400000</v>
      </c>
      <c r="E280" s="56">
        <f>SUM(AE280:AP280)</f>
        <v>3000000</v>
      </c>
      <c r="G280" s="12">
        <f>CHOOSE(G277,Assumptions!$C$11,Assumptions!$C$12,Assumptions!$C$13)</f>
        <v>150000</v>
      </c>
      <c r="H280" s="12">
        <f>CHOOSE(H277,Assumptions!$C$11,Assumptions!$C$12,Assumptions!$C$13)</f>
        <v>150000</v>
      </c>
      <c r="I280" s="12">
        <f>CHOOSE(I277,Assumptions!$C$11,Assumptions!$C$12,Assumptions!$C$13)</f>
        <v>150000</v>
      </c>
      <c r="J280" s="12">
        <f>CHOOSE(J277,Assumptions!$C$11,Assumptions!$C$12,Assumptions!$C$13)</f>
        <v>150000</v>
      </c>
      <c r="K280" s="12">
        <f>CHOOSE(K277,Assumptions!$C$11,Assumptions!$C$12,Assumptions!$C$13)</f>
        <v>150000</v>
      </c>
      <c r="L280" s="12">
        <f>CHOOSE(L277,Assumptions!$C$11,Assumptions!$C$12,Assumptions!$C$13)</f>
        <v>150000</v>
      </c>
      <c r="M280" s="12">
        <f>CHOOSE(M277,Assumptions!$C$11,Assumptions!$C$12,Assumptions!$C$13)</f>
        <v>150000</v>
      </c>
      <c r="N280" s="12">
        <f>CHOOSE(N277,Assumptions!$C$11,Assumptions!$C$12,Assumptions!$C$13)</f>
        <v>150000</v>
      </c>
      <c r="O280" s="12">
        <f>CHOOSE(O277,Assumptions!$C$11,Assumptions!$C$12,Assumptions!$C$13)</f>
        <v>150000</v>
      </c>
      <c r="P280" s="12">
        <f>CHOOSE(P277,Assumptions!$C$11,Assumptions!$C$12,Assumptions!$C$13)</f>
        <v>150000</v>
      </c>
      <c r="Q280" s="12">
        <f>CHOOSE(Q277,Assumptions!$C$11,Assumptions!$C$12,Assumptions!$C$13)</f>
        <v>150000</v>
      </c>
      <c r="R280" s="12">
        <f>CHOOSE(R277,Assumptions!$C$11,Assumptions!$C$12,Assumptions!$C$13)</f>
        <v>150000</v>
      </c>
      <c r="S280" s="12">
        <f>CHOOSE(S277,Assumptions!$C$11,Assumptions!$C$12,Assumptions!$C$13)</f>
        <v>200000</v>
      </c>
      <c r="T280" s="12">
        <f>CHOOSE(T277,Assumptions!$C$11,Assumptions!$C$12,Assumptions!$C$13)</f>
        <v>200000</v>
      </c>
      <c r="U280" s="12">
        <f>CHOOSE(U277,Assumptions!$C$11,Assumptions!$C$12,Assumptions!$C$13)</f>
        <v>200000</v>
      </c>
      <c r="V280" s="12">
        <f>CHOOSE(V277,Assumptions!$C$11,Assumptions!$C$12,Assumptions!$C$13)</f>
        <v>200000</v>
      </c>
      <c r="W280" s="12">
        <f>CHOOSE(W277,Assumptions!$C$11,Assumptions!$C$12,Assumptions!$C$13)</f>
        <v>200000</v>
      </c>
      <c r="X280" s="12">
        <f>CHOOSE(X277,Assumptions!$C$11,Assumptions!$C$12,Assumptions!$C$13)</f>
        <v>200000</v>
      </c>
      <c r="Y280" s="12">
        <f>CHOOSE(Y277,Assumptions!$C$11,Assumptions!$C$12,Assumptions!$C$13)</f>
        <v>200000</v>
      </c>
      <c r="Z280" s="12">
        <f>CHOOSE(Z277,Assumptions!$C$11,Assumptions!$C$12,Assumptions!$C$13)</f>
        <v>200000</v>
      </c>
      <c r="AA280" s="12">
        <f>CHOOSE(AA277,Assumptions!$C$11,Assumptions!$C$12,Assumptions!$C$13)</f>
        <v>200000</v>
      </c>
      <c r="AB280" s="12">
        <f>CHOOSE(AB277,Assumptions!$C$11,Assumptions!$C$12,Assumptions!$C$13)</f>
        <v>200000</v>
      </c>
      <c r="AC280" s="12">
        <f>CHOOSE(AC277,Assumptions!$C$11,Assumptions!$C$12,Assumptions!$C$13)</f>
        <v>200000</v>
      </c>
      <c r="AD280" s="12">
        <f>CHOOSE(AD277,Assumptions!$C$11,Assumptions!$C$12,Assumptions!$C$13)</f>
        <v>200000</v>
      </c>
      <c r="AE280" s="12">
        <f>CHOOSE(AE277,Assumptions!$C$11,Assumptions!$C$12,Assumptions!$C$13)</f>
        <v>250000</v>
      </c>
      <c r="AF280" s="12">
        <f>CHOOSE(AF277,Assumptions!$C$11,Assumptions!$C$12,Assumptions!$C$13)</f>
        <v>250000</v>
      </c>
      <c r="AG280" s="12">
        <f>CHOOSE(AG277,Assumptions!$C$11,Assumptions!$C$12,Assumptions!$C$13)</f>
        <v>250000</v>
      </c>
      <c r="AH280" s="12">
        <f>CHOOSE(AH277,Assumptions!$C$11,Assumptions!$C$12,Assumptions!$C$13)</f>
        <v>250000</v>
      </c>
      <c r="AI280" s="12">
        <f>CHOOSE(AI277,Assumptions!$C$11,Assumptions!$C$12,Assumptions!$C$13)</f>
        <v>250000</v>
      </c>
      <c r="AJ280" s="12">
        <f>CHOOSE(AJ277,Assumptions!$C$11,Assumptions!$C$12,Assumptions!$C$13)</f>
        <v>250000</v>
      </c>
      <c r="AK280" s="12">
        <f>CHOOSE(AK277,Assumptions!$C$11,Assumptions!$C$12,Assumptions!$C$13)</f>
        <v>250000</v>
      </c>
      <c r="AL280" s="12">
        <f>CHOOSE(AL277,Assumptions!$C$11,Assumptions!$C$12,Assumptions!$C$13)</f>
        <v>250000</v>
      </c>
      <c r="AM280" s="12">
        <f>CHOOSE(AM277,Assumptions!$C$11,Assumptions!$C$12,Assumptions!$C$13)</f>
        <v>250000</v>
      </c>
      <c r="AN280" s="12">
        <f>CHOOSE(AN277,Assumptions!$C$11,Assumptions!$C$12,Assumptions!$C$13)</f>
        <v>250000</v>
      </c>
      <c r="AO280" s="12">
        <f>CHOOSE(AO277,Assumptions!$C$11,Assumptions!$C$12,Assumptions!$C$13)</f>
        <v>250000</v>
      </c>
      <c r="AP280" s="12">
        <f>CHOOSE(AP277,Assumptions!$C$11,Assumptions!$C$12,Assumptions!$C$13)</f>
        <v>250000</v>
      </c>
    </row>
    <row r="281">
      <c r="A281" s="11" t="inlineStr">
        <is>
          <t>Installs</t>
        </is>
      </c>
      <c r="B281" s="14" t="inlineStr">
        <is>
          <t>installs</t>
        </is>
      </c>
      <c r="C281" s="56">
        <f>SUM(G281:R281)</f>
        <v>120000</v>
      </c>
      <c r="D281" s="56">
        <f>SUM(S281:AD281)</f>
        <v>160000</v>
      </c>
      <c r="E281" s="56">
        <f>SUM(AE281:AP281)</f>
        <v>200000</v>
      </c>
      <c r="G281" s="12">
        <f>G280/Sensitivity!$A$8</f>
        <v>10000</v>
      </c>
      <c r="H281" s="12">
        <f>H280/Sensitivity!$A$8</f>
        <v>10000</v>
      </c>
      <c r="I281" s="12">
        <f>I280/Sensitivity!$A$8</f>
        <v>10000</v>
      </c>
      <c r="J281" s="12">
        <f>J280/Sensitivity!$A$8</f>
        <v>10000</v>
      </c>
      <c r="K281" s="12">
        <f>K280/Sensitivity!$A$8</f>
        <v>10000</v>
      </c>
      <c r="L281" s="12">
        <f>L280/Sensitivity!$A$8</f>
        <v>10000</v>
      </c>
      <c r="M281" s="12">
        <f>M280/Sensitivity!$A$8</f>
        <v>10000</v>
      </c>
      <c r="N281" s="12">
        <f>N280/Sensitivity!$A$8</f>
        <v>10000</v>
      </c>
      <c r="O281" s="12">
        <f>O280/Sensitivity!$A$8</f>
        <v>10000</v>
      </c>
      <c r="P281" s="12">
        <f>P280/Sensitivity!$A$8</f>
        <v>10000</v>
      </c>
      <c r="Q281" s="12">
        <f>Q280/Sensitivity!$A$8</f>
        <v>10000</v>
      </c>
      <c r="R281" s="12">
        <f>R280/Sensitivity!$A$8</f>
        <v>10000</v>
      </c>
      <c r="S281" s="12">
        <f>S280/Sensitivity!$A$8</f>
        <v>13333.3333333333</v>
      </c>
      <c r="T281" s="12">
        <f>T280/Sensitivity!$A$8</f>
        <v>13333.3333333333</v>
      </c>
      <c r="U281" s="12">
        <f>U280/Sensitivity!$A$8</f>
        <v>13333.3333333333</v>
      </c>
      <c r="V281" s="12">
        <f>V280/Sensitivity!$A$8</f>
        <v>13333.3333333333</v>
      </c>
      <c r="W281" s="12">
        <f>W280/Sensitivity!$A$8</f>
        <v>13333.3333333333</v>
      </c>
      <c r="X281" s="12">
        <f>X280/Sensitivity!$A$8</f>
        <v>13333.3333333333</v>
      </c>
      <c r="Y281" s="12">
        <f>Y280/Sensitivity!$A$8</f>
        <v>13333.3333333333</v>
      </c>
      <c r="Z281" s="12">
        <f>Z280/Sensitivity!$A$8</f>
        <v>13333.3333333333</v>
      </c>
      <c r="AA281" s="12">
        <f>AA280/Sensitivity!$A$8</f>
        <v>13333.3333333333</v>
      </c>
      <c r="AB281" s="12">
        <f>AB280/Sensitivity!$A$8</f>
        <v>13333.3333333333</v>
      </c>
      <c r="AC281" s="12">
        <f>AC280/Sensitivity!$A$8</f>
        <v>13333.3333333333</v>
      </c>
      <c r="AD281" s="12">
        <f>AD280/Sensitivity!$A$8</f>
        <v>13333.3333333333</v>
      </c>
      <c r="AE281" s="12">
        <f>AE280/Sensitivity!$A$8</f>
        <v>16666.6666666667</v>
      </c>
      <c r="AF281" s="12">
        <f>AF280/Sensitivity!$A$8</f>
        <v>16666.6666666667</v>
      </c>
      <c r="AG281" s="12">
        <f>AG280/Sensitivity!$A$8</f>
        <v>16666.6666666667</v>
      </c>
      <c r="AH281" s="12">
        <f>AH280/Sensitivity!$A$8</f>
        <v>16666.6666666667</v>
      </c>
      <c r="AI281" s="12">
        <f>AI280/Sensitivity!$A$8</f>
        <v>16666.6666666667</v>
      </c>
      <c r="AJ281" s="12">
        <f>AJ280/Sensitivity!$A$8</f>
        <v>16666.6666666667</v>
      </c>
      <c r="AK281" s="12">
        <f>AK280/Sensitivity!$A$8</f>
        <v>16666.6666666667</v>
      </c>
      <c r="AL281" s="12">
        <f>AL280/Sensitivity!$A$8</f>
        <v>16666.6666666667</v>
      </c>
      <c r="AM281" s="12">
        <f>AM280/Sensitivity!$A$8</f>
        <v>16666.6666666667</v>
      </c>
      <c r="AN281" s="12">
        <f>AN280/Sensitivity!$A$8</f>
        <v>16666.6666666667</v>
      </c>
      <c r="AO281" s="12">
        <f>AO280/Sensitivity!$A$8</f>
        <v>16666.6666666667</v>
      </c>
      <c r="AP281" s="12">
        <f>AP280/Sensitivity!$A$8</f>
        <v>16666.6666666667</v>
      </c>
    </row>
    <row r="282">
      <c r="A282" s="11" t="inlineStr">
        <is>
          <t>Paid members (installs x conversion)</t>
        </is>
      </c>
      <c r="B282" s="14" t="inlineStr">
        <is>
          <t>members</t>
        </is>
      </c>
      <c r="C282" s="56">
        <f>SUM(G282:R282)</f>
        <v>3600</v>
      </c>
      <c r="D282" s="56">
        <f>SUM(S282:AD282)</f>
        <v>4800</v>
      </c>
      <c r="E282" s="56">
        <f>SUM(AE282:AP282)</f>
        <v>6000</v>
      </c>
      <c r="G282" s="12">
        <f>G281*Sensitivity!$B$6</f>
        <v>300</v>
      </c>
      <c r="H282" s="12">
        <f>H281*Sensitivity!$B$6</f>
        <v>300</v>
      </c>
      <c r="I282" s="12">
        <f>I281*Sensitivity!$B$6</f>
        <v>300</v>
      </c>
      <c r="J282" s="12">
        <f>J281*Sensitivity!$B$6</f>
        <v>300</v>
      </c>
      <c r="K282" s="12">
        <f>K281*Sensitivity!$B$6</f>
        <v>300</v>
      </c>
      <c r="L282" s="12">
        <f>L281*Sensitivity!$B$6</f>
        <v>300</v>
      </c>
      <c r="M282" s="12">
        <f>M281*Sensitivity!$B$6</f>
        <v>300</v>
      </c>
      <c r="N282" s="12">
        <f>N281*Sensitivity!$B$6</f>
        <v>300</v>
      </c>
      <c r="O282" s="12">
        <f>O281*Sensitivity!$B$6</f>
        <v>300</v>
      </c>
      <c r="P282" s="12">
        <f>P281*Sensitivity!$B$6</f>
        <v>300</v>
      </c>
      <c r="Q282" s="12">
        <f>Q281*Sensitivity!$B$6</f>
        <v>300</v>
      </c>
      <c r="R282" s="12">
        <f>R281*Sensitivity!$B$6</f>
        <v>300</v>
      </c>
      <c r="S282" s="12">
        <f>S281*Sensitivity!$B$6</f>
        <v>400</v>
      </c>
      <c r="T282" s="12">
        <f>T281*Sensitivity!$B$6</f>
        <v>400</v>
      </c>
      <c r="U282" s="12">
        <f>U281*Sensitivity!$B$6</f>
        <v>400</v>
      </c>
      <c r="V282" s="12">
        <f>V281*Sensitivity!$B$6</f>
        <v>400</v>
      </c>
      <c r="W282" s="12">
        <f>W281*Sensitivity!$B$6</f>
        <v>400</v>
      </c>
      <c r="X282" s="12">
        <f>X281*Sensitivity!$B$6</f>
        <v>400</v>
      </c>
      <c r="Y282" s="12">
        <f>Y281*Sensitivity!$B$6</f>
        <v>400</v>
      </c>
      <c r="Z282" s="12">
        <f>Z281*Sensitivity!$B$6</f>
        <v>400</v>
      </c>
      <c r="AA282" s="12">
        <f>AA281*Sensitivity!$B$6</f>
        <v>400</v>
      </c>
      <c r="AB282" s="12">
        <f>AB281*Sensitivity!$B$6</f>
        <v>400</v>
      </c>
      <c r="AC282" s="12">
        <f>AC281*Sensitivity!$B$6</f>
        <v>400</v>
      </c>
      <c r="AD282" s="12">
        <f>AD281*Sensitivity!$B$6</f>
        <v>400</v>
      </c>
      <c r="AE282" s="12">
        <f>AE281*Sensitivity!$B$6</f>
        <v>500</v>
      </c>
      <c r="AF282" s="12">
        <f>AF281*Sensitivity!$B$6</f>
        <v>500</v>
      </c>
      <c r="AG282" s="12">
        <f>AG281*Sensitivity!$B$6</f>
        <v>500</v>
      </c>
      <c r="AH282" s="12">
        <f>AH281*Sensitivity!$B$6</f>
        <v>500</v>
      </c>
      <c r="AI282" s="12">
        <f>AI281*Sensitivity!$B$6</f>
        <v>500</v>
      </c>
      <c r="AJ282" s="12">
        <f>AJ281*Sensitivity!$B$6</f>
        <v>500</v>
      </c>
      <c r="AK282" s="12">
        <f>AK281*Sensitivity!$B$6</f>
        <v>500</v>
      </c>
      <c r="AL282" s="12">
        <f>AL281*Sensitivity!$B$6</f>
        <v>500</v>
      </c>
      <c r="AM282" s="12">
        <f>AM281*Sensitivity!$B$6</f>
        <v>500</v>
      </c>
      <c r="AN282" s="12">
        <f>AN281*Sensitivity!$B$6</f>
        <v>500</v>
      </c>
      <c r="AO282" s="12">
        <f>AO281*Sensitivity!$B$6</f>
        <v>500</v>
      </c>
      <c r="AP282" s="12">
        <f>AP281*Sensitivity!$B$6</f>
        <v>500</v>
      </c>
    </row>
    <row r="283">
      <c r="A283" s="11" t="inlineStr">
        <is>
          <t>Organic, PR and creator members</t>
        </is>
      </c>
      <c r="B283" s="14" t="inlineStr">
        <is>
          <t>members</t>
        </is>
      </c>
      <c r="C283" s="56">
        <f>SUM(G283:R283)</f>
        <v>2160</v>
      </c>
      <c r="D283" s="56">
        <f>SUM(S283:AD283)</f>
        <v>2880</v>
      </c>
      <c r="E283" s="56">
        <f>SUM(AE283:AP283)</f>
        <v>3600</v>
      </c>
      <c r="G283" s="12">
        <f>G282*Assumptions!$C$16</f>
        <v>180</v>
      </c>
      <c r="H283" s="12">
        <f>H282*Assumptions!$C$16</f>
        <v>180</v>
      </c>
      <c r="I283" s="12">
        <f>I282*Assumptions!$C$16</f>
        <v>180</v>
      </c>
      <c r="J283" s="12">
        <f>J282*Assumptions!$C$16</f>
        <v>180</v>
      </c>
      <c r="K283" s="12">
        <f>K282*Assumptions!$C$16</f>
        <v>180</v>
      </c>
      <c r="L283" s="12">
        <f>L282*Assumptions!$C$16</f>
        <v>180</v>
      </c>
      <c r="M283" s="12">
        <f>M282*Assumptions!$C$16</f>
        <v>180</v>
      </c>
      <c r="N283" s="12">
        <f>N282*Assumptions!$C$16</f>
        <v>180</v>
      </c>
      <c r="O283" s="12">
        <f>O282*Assumptions!$C$16</f>
        <v>180</v>
      </c>
      <c r="P283" s="12">
        <f>P282*Assumptions!$C$16</f>
        <v>180</v>
      </c>
      <c r="Q283" s="12">
        <f>Q282*Assumptions!$C$16</f>
        <v>180</v>
      </c>
      <c r="R283" s="12">
        <f>R282*Assumptions!$C$16</f>
        <v>180</v>
      </c>
      <c r="S283" s="12">
        <f>S282*Assumptions!$C$16</f>
        <v>240</v>
      </c>
      <c r="T283" s="12">
        <f>T282*Assumptions!$C$16</f>
        <v>240</v>
      </c>
      <c r="U283" s="12">
        <f>U282*Assumptions!$C$16</f>
        <v>240</v>
      </c>
      <c r="V283" s="12">
        <f>V282*Assumptions!$C$16</f>
        <v>240</v>
      </c>
      <c r="W283" s="12">
        <f>W282*Assumptions!$C$16</f>
        <v>240</v>
      </c>
      <c r="X283" s="12">
        <f>X282*Assumptions!$C$16</f>
        <v>240</v>
      </c>
      <c r="Y283" s="12">
        <f>Y282*Assumptions!$C$16</f>
        <v>240</v>
      </c>
      <c r="Z283" s="12">
        <f>Z282*Assumptions!$C$16</f>
        <v>240</v>
      </c>
      <c r="AA283" s="12">
        <f>AA282*Assumptions!$C$16</f>
        <v>240</v>
      </c>
      <c r="AB283" s="12">
        <f>AB282*Assumptions!$C$16</f>
        <v>240</v>
      </c>
      <c r="AC283" s="12">
        <f>AC282*Assumptions!$C$16</f>
        <v>240</v>
      </c>
      <c r="AD283" s="12">
        <f>AD282*Assumptions!$C$16</f>
        <v>240</v>
      </c>
      <c r="AE283" s="12">
        <f>AE282*Assumptions!$C$16</f>
        <v>300</v>
      </c>
      <c r="AF283" s="12">
        <f>AF282*Assumptions!$C$16</f>
        <v>300</v>
      </c>
      <c r="AG283" s="12">
        <f>AG282*Assumptions!$C$16</f>
        <v>300</v>
      </c>
      <c r="AH283" s="12">
        <f>AH282*Assumptions!$C$16</f>
        <v>300</v>
      </c>
      <c r="AI283" s="12">
        <f>AI282*Assumptions!$C$16</f>
        <v>300</v>
      </c>
      <c r="AJ283" s="12">
        <f>AJ282*Assumptions!$C$16</f>
        <v>300</v>
      </c>
      <c r="AK283" s="12">
        <f>AK282*Assumptions!$C$16</f>
        <v>300</v>
      </c>
      <c r="AL283" s="12">
        <f>AL282*Assumptions!$C$16</f>
        <v>300</v>
      </c>
      <c r="AM283" s="12">
        <f>AM282*Assumptions!$C$16</f>
        <v>300</v>
      </c>
      <c r="AN283" s="12">
        <f>AN282*Assumptions!$C$16</f>
        <v>300</v>
      </c>
      <c r="AO283" s="12">
        <f>AO282*Assumptions!$C$16</f>
        <v>300</v>
      </c>
      <c r="AP283" s="12">
        <f>AP282*Assumptions!$C$16</f>
        <v>300</v>
      </c>
    </row>
    <row r="284">
      <c r="A284" s="4" t="inlineStr">
        <is>
          <t>New individual members</t>
        </is>
      </c>
      <c r="B284" s="14" t="inlineStr">
        <is>
          <t>members</t>
        </is>
      </c>
      <c r="C284" s="56">
        <f>SUM(G284:R284)</f>
        <v>5760</v>
      </c>
      <c r="D284" s="56">
        <f>SUM(S284:AD284)</f>
        <v>7680</v>
      </c>
      <c r="E284" s="56">
        <f>SUM(AE284:AP284)</f>
        <v>9600</v>
      </c>
      <c r="G284" s="57">
        <f>G282+G283</f>
        <v>480</v>
      </c>
      <c r="H284" s="57">
        <f>H282+H283</f>
        <v>480</v>
      </c>
      <c r="I284" s="57">
        <f>I282+I283</f>
        <v>480</v>
      </c>
      <c r="J284" s="57">
        <f>J282+J283</f>
        <v>480</v>
      </c>
      <c r="K284" s="57">
        <f>K282+K283</f>
        <v>480</v>
      </c>
      <c r="L284" s="57">
        <f>L282+L283</f>
        <v>480</v>
      </c>
      <c r="M284" s="57">
        <f>M282+M283</f>
        <v>480</v>
      </c>
      <c r="N284" s="57">
        <f>N282+N283</f>
        <v>480</v>
      </c>
      <c r="O284" s="57">
        <f>O282+O283</f>
        <v>480</v>
      </c>
      <c r="P284" s="57">
        <f>P282+P283</f>
        <v>480</v>
      </c>
      <c r="Q284" s="57">
        <f>Q282+Q283</f>
        <v>480</v>
      </c>
      <c r="R284" s="57">
        <f>R282+R283</f>
        <v>480</v>
      </c>
      <c r="S284" s="57">
        <f>S282+S283</f>
        <v>640</v>
      </c>
      <c r="T284" s="57">
        <f>T282+T283</f>
        <v>640</v>
      </c>
      <c r="U284" s="57">
        <f>U282+U283</f>
        <v>640</v>
      </c>
      <c r="V284" s="57">
        <f>V282+V283</f>
        <v>640</v>
      </c>
      <c r="W284" s="57">
        <f>W282+W283</f>
        <v>640</v>
      </c>
      <c r="X284" s="57">
        <f>X282+X283</f>
        <v>640</v>
      </c>
      <c r="Y284" s="57">
        <f>Y282+Y283</f>
        <v>640</v>
      </c>
      <c r="Z284" s="57">
        <f>Z282+Z283</f>
        <v>640</v>
      </c>
      <c r="AA284" s="57">
        <f>AA282+AA283</f>
        <v>640</v>
      </c>
      <c r="AB284" s="57">
        <f>AB282+AB283</f>
        <v>640</v>
      </c>
      <c r="AC284" s="57">
        <f>AC282+AC283</f>
        <v>640</v>
      </c>
      <c r="AD284" s="57">
        <f>AD282+AD283</f>
        <v>640</v>
      </c>
      <c r="AE284" s="57">
        <f>AE282+AE283</f>
        <v>800</v>
      </c>
      <c r="AF284" s="57">
        <f>AF282+AF283</f>
        <v>800</v>
      </c>
      <c r="AG284" s="57">
        <f>AG282+AG283</f>
        <v>800</v>
      </c>
      <c r="AH284" s="57">
        <f>AH282+AH283</f>
        <v>800</v>
      </c>
      <c r="AI284" s="57">
        <f>AI282+AI283</f>
        <v>800</v>
      </c>
      <c r="AJ284" s="57">
        <f>AJ282+AJ283</f>
        <v>800</v>
      </c>
      <c r="AK284" s="57">
        <f>AK282+AK283</f>
        <v>800</v>
      </c>
      <c r="AL284" s="57">
        <f>AL282+AL283</f>
        <v>800</v>
      </c>
      <c r="AM284" s="57">
        <f>AM282+AM283</f>
        <v>800</v>
      </c>
      <c r="AN284" s="57">
        <f>AN282+AN283</f>
        <v>800</v>
      </c>
      <c r="AO284" s="57">
        <f>AO282+AO283</f>
        <v>800</v>
      </c>
      <c r="AP284" s="57">
        <f>AP282+AP283</f>
        <v>800</v>
      </c>
    </row>
    <row r="285">
      <c r="A285" s="11" t="inlineStr">
        <is>
          <t xml:space="preserve">  on the weekly plan</t>
        </is>
      </c>
      <c r="B285" s="14" t="inlineStr">
        <is>
          <t>members</t>
        </is>
      </c>
      <c r="C285" s="56">
        <f>SUM(G285:R285)</f>
        <v>864</v>
      </c>
      <c r="D285" s="56">
        <f>SUM(S285:AD285)</f>
        <v>1152</v>
      </c>
      <c r="E285" s="56">
        <f>SUM(AE285:AP285)</f>
        <v>1440</v>
      </c>
      <c r="G285" s="12">
        <f>G284*Assumptions!$C$19</f>
        <v>72</v>
      </c>
      <c r="H285" s="12">
        <f>H284*Assumptions!$C$19</f>
        <v>72</v>
      </c>
      <c r="I285" s="12">
        <f>I284*Assumptions!$C$19</f>
        <v>72</v>
      </c>
      <c r="J285" s="12">
        <f>J284*Assumptions!$C$19</f>
        <v>72</v>
      </c>
      <c r="K285" s="12">
        <f>K284*Assumptions!$C$19</f>
        <v>72</v>
      </c>
      <c r="L285" s="12">
        <f>L284*Assumptions!$C$19</f>
        <v>72</v>
      </c>
      <c r="M285" s="12">
        <f>M284*Assumptions!$C$19</f>
        <v>72</v>
      </c>
      <c r="N285" s="12">
        <f>N284*Assumptions!$C$19</f>
        <v>72</v>
      </c>
      <c r="O285" s="12">
        <f>O284*Assumptions!$C$19</f>
        <v>72</v>
      </c>
      <c r="P285" s="12">
        <f>P284*Assumptions!$C$19</f>
        <v>72</v>
      </c>
      <c r="Q285" s="12">
        <f>Q284*Assumptions!$C$19</f>
        <v>72</v>
      </c>
      <c r="R285" s="12">
        <f>R284*Assumptions!$C$19</f>
        <v>72</v>
      </c>
      <c r="S285" s="12">
        <f>S284*Assumptions!$C$19</f>
        <v>96</v>
      </c>
      <c r="T285" s="12">
        <f>T284*Assumptions!$C$19</f>
        <v>96</v>
      </c>
      <c r="U285" s="12">
        <f>U284*Assumptions!$C$19</f>
        <v>96</v>
      </c>
      <c r="V285" s="12">
        <f>V284*Assumptions!$C$19</f>
        <v>96</v>
      </c>
      <c r="W285" s="12">
        <f>W284*Assumptions!$C$19</f>
        <v>96</v>
      </c>
      <c r="X285" s="12">
        <f>X284*Assumptions!$C$19</f>
        <v>96</v>
      </c>
      <c r="Y285" s="12">
        <f>Y284*Assumptions!$C$19</f>
        <v>96</v>
      </c>
      <c r="Z285" s="12">
        <f>Z284*Assumptions!$C$19</f>
        <v>96</v>
      </c>
      <c r="AA285" s="12">
        <f>AA284*Assumptions!$C$19</f>
        <v>96</v>
      </c>
      <c r="AB285" s="12">
        <f>AB284*Assumptions!$C$19</f>
        <v>96</v>
      </c>
      <c r="AC285" s="12">
        <f>AC284*Assumptions!$C$19</f>
        <v>96</v>
      </c>
      <c r="AD285" s="12">
        <f>AD284*Assumptions!$C$19</f>
        <v>96</v>
      </c>
      <c r="AE285" s="12">
        <f>AE284*Assumptions!$C$19</f>
        <v>120</v>
      </c>
      <c r="AF285" s="12">
        <f>AF284*Assumptions!$C$19</f>
        <v>120</v>
      </c>
      <c r="AG285" s="12">
        <f>AG284*Assumptions!$C$19</f>
        <v>120</v>
      </c>
      <c r="AH285" s="12">
        <f>AH284*Assumptions!$C$19</f>
        <v>120</v>
      </c>
      <c r="AI285" s="12">
        <f>AI284*Assumptions!$C$19</f>
        <v>120</v>
      </c>
      <c r="AJ285" s="12">
        <f>AJ284*Assumptions!$C$19</f>
        <v>120</v>
      </c>
      <c r="AK285" s="12">
        <f>AK284*Assumptions!$C$19</f>
        <v>120</v>
      </c>
      <c r="AL285" s="12">
        <f>AL284*Assumptions!$C$19</f>
        <v>120</v>
      </c>
      <c r="AM285" s="12">
        <f>AM284*Assumptions!$C$19</f>
        <v>120</v>
      </c>
      <c r="AN285" s="12">
        <f>AN284*Assumptions!$C$19</f>
        <v>120</v>
      </c>
      <c r="AO285" s="12">
        <f>AO284*Assumptions!$C$19</f>
        <v>120</v>
      </c>
      <c r="AP285" s="12">
        <f>AP284*Assumptions!$C$19</f>
        <v>120</v>
      </c>
    </row>
    <row r="286">
      <c r="A286" s="11" t="inlineStr">
        <is>
          <t xml:space="preserve">  on the monthly plan</t>
        </is>
      </c>
      <c r="B286" s="14" t="inlineStr">
        <is>
          <t>members</t>
        </is>
      </c>
      <c r="C286" s="56">
        <f>SUM(G286:R286)</f>
        <v>2592</v>
      </c>
      <c r="D286" s="56">
        <f>SUM(S286:AD286)</f>
        <v>3456</v>
      </c>
      <c r="E286" s="56">
        <f>SUM(AE286:AP286)</f>
        <v>4320</v>
      </c>
      <c r="G286" s="12">
        <f>G284*Assumptions!$C$18</f>
        <v>216</v>
      </c>
      <c r="H286" s="12">
        <f>H284*Assumptions!$C$18</f>
        <v>216</v>
      </c>
      <c r="I286" s="12">
        <f>I284*Assumptions!$C$18</f>
        <v>216</v>
      </c>
      <c r="J286" s="12">
        <f>J284*Assumptions!$C$18</f>
        <v>216</v>
      </c>
      <c r="K286" s="12">
        <f>K284*Assumptions!$C$18</f>
        <v>216</v>
      </c>
      <c r="L286" s="12">
        <f>L284*Assumptions!$C$18</f>
        <v>216</v>
      </c>
      <c r="M286" s="12">
        <f>M284*Assumptions!$C$18</f>
        <v>216</v>
      </c>
      <c r="N286" s="12">
        <f>N284*Assumptions!$C$18</f>
        <v>216</v>
      </c>
      <c r="O286" s="12">
        <f>O284*Assumptions!$C$18</f>
        <v>216</v>
      </c>
      <c r="P286" s="12">
        <f>P284*Assumptions!$C$18</f>
        <v>216</v>
      </c>
      <c r="Q286" s="12">
        <f>Q284*Assumptions!$C$18</f>
        <v>216</v>
      </c>
      <c r="R286" s="12">
        <f>R284*Assumptions!$C$18</f>
        <v>216</v>
      </c>
      <c r="S286" s="12">
        <f>S284*Assumptions!$C$18</f>
        <v>288</v>
      </c>
      <c r="T286" s="12">
        <f>T284*Assumptions!$C$18</f>
        <v>288</v>
      </c>
      <c r="U286" s="12">
        <f>U284*Assumptions!$C$18</f>
        <v>288</v>
      </c>
      <c r="V286" s="12">
        <f>V284*Assumptions!$C$18</f>
        <v>288</v>
      </c>
      <c r="W286" s="12">
        <f>W284*Assumptions!$C$18</f>
        <v>288</v>
      </c>
      <c r="X286" s="12">
        <f>X284*Assumptions!$C$18</f>
        <v>288</v>
      </c>
      <c r="Y286" s="12">
        <f>Y284*Assumptions!$C$18</f>
        <v>288</v>
      </c>
      <c r="Z286" s="12">
        <f>Z284*Assumptions!$C$18</f>
        <v>288</v>
      </c>
      <c r="AA286" s="12">
        <f>AA284*Assumptions!$C$18</f>
        <v>288</v>
      </c>
      <c r="AB286" s="12">
        <f>AB284*Assumptions!$C$18</f>
        <v>288</v>
      </c>
      <c r="AC286" s="12">
        <f>AC284*Assumptions!$C$18</f>
        <v>288</v>
      </c>
      <c r="AD286" s="12">
        <f>AD284*Assumptions!$C$18</f>
        <v>288</v>
      </c>
      <c r="AE286" s="12">
        <f>AE284*Assumptions!$C$18</f>
        <v>360</v>
      </c>
      <c r="AF286" s="12">
        <f>AF284*Assumptions!$C$18</f>
        <v>360</v>
      </c>
      <c r="AG286" s="12">
        <f>AG284*Assumptions!$C$18</f>
        <v>360</v>
      </c>
      <c r="AH286" s="12">
        <f>AH284*Assumptions!$C$18</f>
        <v>360</v>
      </c>
      <c r="AI286" s="12">
        <f>AI284*Assumptions!$C$18</f>
        <v>360</v>
      </c>
      <c r="AJ286" s="12">
        <f>AJ284*Assumptions!$C$18</f>
        <v>360</v>
      </c>
      <c r="AK286" s="12">
        <f>AK284*Assumptions!$C$18</f>
        <v>360</v>
      </c>
      <c r="AL286" s="12">
        <f>AL284*Assumptions!$C$18</f>
        <v>360</v>
      </c>
      <c r="AM286" s="12">
        <f>AM284*Assumptions!$C$18</f>
        <v>360</v>
      </c>
      <c r="AN286" s="12">
        <f>AN284*Assumptions!$C$18</f>
        <v>360</v>
      </c>
      <c r="AO286" s="12">
        <f>AO284*Assumptions!$C$18</f>
        <v>360</v>
      </c>
      <c r="AP286" s="12">
        <f>AP284*Assumptions!$C$18</f>
        <v>360</v>
      </c>
    </row>
    <row r="287">
      <c r="A287" s="35" t="inlineStr">
        <is>
          <t>Members (end of month)</t>
        </is>
      </c>
      <c r="B287" s="14" t="inlineStr">
        <is>
          <t>members</t>
        </is>
      </c>
      <c r="C287" s="56">
        <f>SUM(G287:R287)</f>
        <v>2304</v>
      </c>
      <c r="D287" s="56">
        <f>SUM(S287:AD287)</f>
        <v>3072</v>
      </c>
      <c r="E287" s="56">
        <f>SUM(AE287:AP287)</f>
        <v>3840</v>
      </c>
      <c r="G287" s="12">
        <f>G284*Assumptions!$C$17</f>
        <v>192</v>
      </c>
      <c r="H287" s="12">
        <f>H284*Assumptions!$C$17</f>
        <v>192</v>
      </c>
      <c r="I287" s="12">
        <f>I284*Assumptions!$C$17</f>
        <v>192</v>
      </c>
      <c r="J287" s="12">
        <f>J284*Assumptions!$C$17</f>
        <v>192</v>
      </c>
      <c r="K287" s="12">
        <f>K284*Assumptions!$C$17</f>
        <v>192</v>
      </c>
      <c r="L287" s="12">
        <f>L284*Assumptions!$C$17</f>
        <v>192</v>
      </c>
      <c r="M287" s="12">
        <f>M284*Assumptions!$C$17</f>
        <v>192</v>
      </c>
      <c r="N287" s="12">
        <f>N284*Assumptions!$C$17</f>
        <v>192</v>
      </c>
      <c r="O287" s="12">
        <f>O284*Assumptions!$C$17</f>
        <v>192</v>
      </c>
      <c r="P287" s="12">
        <f>P284*Assumptions!$C$17</f>
        <v>192</v>
      </c>
      <c r="Q287" s="12">
        <f>Q284*Assumptions!$C$17</f>
        <v>192</v>
      </c>
      <c r="R287" s="12">
        <f>R284*Assumptions!$C$17</f>
        <v>192</v>
      </c>
      <c r="S287" s="12">
        <f>S284*Assumptions!$C$17</f>
        <v>256</v>
      </c>
      <c r="T287" s="12">
        <f>T284*Assumptions!$C$17</f>
        <v>256</v>
      </c>
      <c r="U287" s="12">
        <f>U284*Assumptions!$C$17</f>
        <v>256</v>
      </c>
      <c r="V287" s="12">
        <f>V284*Assumptions!$C$17</f>
        <v>256</v>
      </c>
      <c r="W287" s="12">
        <f>W284*Assumptions!$C$17</f>
        <v>256</v>
      </c>
      <c r="X287" s="12">
        <f>X284*Assumptions!$C$17</f>
        <v>256</v>
      </c>
      <c r="Y287" s="12">
        <f>Y284*Assumptions!$C$17</f>
        <v>256</v>
      </c>
      <c r="Z287" s="12">
        <f>Z284*Assumptions!$C$17</f>
        <v>256</v>
      </c>
      <c r="AA287" s="12">
        <f>AA284*Assumptions!$C$17</f>
        <v>256</v>
      </c>
      <c r="AB287" s="12">
        <f>AB284*Assumptions!$C$17</f>
        <v>256</v>
      </c>
      <c r="AC287" s="12">
        <f>AC284*Assumptions!$C$17</f>
        <v>256</v>
      </c>
      <c r="AD287" s="12">
        <f>AD284*Assumptions!$C$17</f>
        <v>256</v>
      </c>
      <c r="AE287" s="12">
        <f>AE284*Assumptions!$C$17</f>
        <v>320</v>
      </c>
      <c r="AF287" s="12">
        <f>AF284*Assumptions!$C$17</f>
        <v>320</v>
      </c>
      <c r="AG287" s="12">
        <f>AG284*Assumptions!$C$17</f>
        <v>320</v>
      </c>
      <c r="AH287" s="12">
        <f>AH284*Assumptions!$C$17</f>
        <v>320</v>
      </c>
      <c r="AI287" s="12">
        <f>AI284*Assumptions!$C$17</f>
        <v>320</v>
      </c>
      <c r="AJ287" s="12">
        <f>AJ284*Assumptions!$C$17</f>
        <v>320</v>
      </c>
      <c r="AK287" s="12">
        <f>AK284*Assumptions!$C$17</f>
        <v>320</v>
      </c>
      <c r="AL287" s="12">
        <f>AL284*Assumptions!$C$17</f>
        <v>320</v>
      </c>
      <c r="AM287" s="12">
        <f>AM284*Assumptions!$C$17</f>
        <v>320</v>
      </c>
      <c r="AN287" s="12">
        <f>AN284*Assumptions!$C$17</f>
        <v>320</v>
      </c>
      <c r="AO287" s="12">
        <f>AO284*Assumptions!$C$17</f>
        <v>320</v>
      </c>
      <c r="AP287" s="12">
        <f>AP284*Assumptions!$C$17</f>
        <v>320</v>
      </c>
    </row>
    <row r="290">
      <c r="A290" s="11" t="inlineStr">
        <is>
          <t>Weekly payers</t>
        </is>
      </c>
      <c r="B290" s="14" t="inlineStr">
        <is>
          <t>members</t>
        </is>
      </c>
      <c r="C290" s="56">
        <f>R290</f>
        <v>470.597306506991</v>
      </c>
      <c r="D290" s="56">
        <f>AD290</f>
        <v>728.957340363588</v>
      </c>
      <c r="E290" s="56">
        <f>AP290</f>
        <v>941.543916319233</v>
      </c>
      <c r="G290" s="12">
        <f>G285</f>
        <v>72</v>
      </c>
      <c r="H290" s="12">
        <f>G290*(1-Assumptions!$C$21)+H285</f>
        <v>135.36</v>
      </c>
      <c r="I290" s="12">
        <f>H290*(1-Assumptions!$C$21)+I285</f>
        <v>191.1168</v>
      </c>
      <c r="J290" s="12">
        <f>I290*(1-Assumptions!$C$21)+J285</f>
        <v>240.182784</v>
      </c>
      <c r="K290" s="12">
        <f>J290*(1-Assumptions!$C$21)+K285</f>
        <v>283.36084992</v>
      </c>
      <c r="L290" s="12">
        <f>K290*(1-Assumptions!$C$21)+L285</f>
        <v>321.3575479296</v>
      </c>
      <c r="M290" s="12">
        <f>L290*(1-Assumptions!$C$21)+M285</f>
        <v>354.794642178048</v>
      </c>
      <c r="N290" s="12">
        <f>M290*(1-Assumptions!$C$21)+N285</f>
        <v>384.219285116682</v>
      </c>
      <c r="O290" s="12">
        <f>N290*(1-Assumptions!$C$21)+O285</f>
        <v>410.11297090268</v>
      </c>
      <c r="P290" s="12">
        <f>O290*(1-Assumptions!$C$21)+P285</f>
        <v>432.899414394359</v>
      </c>
      <c r="Q290" s="12">
        <f>P290*(1-Assumptions!$C$21)+Q285</f>
        <v>452.951484667036</v>
      </c>
      <c r="R290" s="12">
        <f>Q290*(1-Assumptions!$C$21)+R285</f>
        <v>470.597306506991</v>
      </c>
      <c r="S290" s="12">
        <f>R290*(1-Assumptions!$C$21)+S285</f>
        <v>510.125629726152</v>
      </c>
      <c r="T290" s="12">
        <f>S290*(1-Assumptions!$C$21)+T285</f>
        <v>544.910554159014</v>
      </c>
      <c r="U290" s="12">
        <f>T290*(1-Assumptions!$C$21)+U285</f>
        <v>575.521287659933</v>
      </c>
      <c r="V290" s="12">
        <f>U290*(1-Assumptions!$C$21)+V285</f>
        <v>602.458733140741</v>
      </c>
      <c r="W290" s="12">
        <f>V290*(1-Assumptions!$C$21)+W285</f>
        <v>626.163685163852</v>
      </c>
      <c r="X290" s="12">
        <f>W290*(1-Assumptions!$C$21)+X285</f>
        <v>647.02404294419</v>
      </c>
      <c r="Y290" s="12">
        <f>X290*(1-Assumptions!$C$21)+Y285</f>
        <v>665.381157790887</v>
      </c>
      <c r="Z290" s="12">
        <f>Y290*(1-Assumptions!$C$21)+Z285</f>
        <v>681.53541885598</v>
      </c>
      <c r="AA290" s="12">
        <f>Z290*(1-Assumptions!$C$21)+AA285</f>
        <v>695.751168593263</v>
      </c>
      <c r="AB290" s="12">
        <f>AA290*(1-Assumptions!$C$21)+AB285</f>
        <v>708.261028362071</v>
      </c>
      <c r="AC290" s="12">
        <f>AB290*(1-Assumptions!$C$21)+AC285</f>
        <v>719.269704958623</v>
      </c>
      <c r="AD290" s="12">
        <f>AC290*(1-Assumptions!$C$21)+AD285</f>
        <v>728.957340363588</v>
      </c>
      <c r="AE290" s="12">
        <f>AD290*(1-Assumptions!$C$21)+AE285</f>
        <v>761.482459519958</v>
      </c>
      <c r="AF290" s="12">
        <f>AE290*(1-Assumptions!$C$21)+AF285</f>
        <v>790.104564377563</v>
      </c>
      <c r="AG290" s="12">
        <f>AF290*(1-Assumptions!$C$21)+AG285</f>
        <v>815.292016652255</v>
      </c>
      <c r="AH290" s="12">
        <f>AG290*(1-Assumptions!$C$21)+AH285</f>
        <v>837.456974653985</v>
      </c>
      <c r="AI290" s="12">
        <f>AH290*(1-Assumptions!$C$21)+AI285</f>
        <v>856.962137695506</v>
      </c>
      <c r="AJ290" s="12">
        <f>AI290*(1-Assumptions!$C$21)+AJ285</f>
        <v>874.126681172046</v>
      </c>
      <c r="AK290" s="12">
        <f>AJ290*(1-Assumptions!$C$21)+AK285</f>
        <v>889.2314794314</v>
      </c>
      <c r="AL290" s="12">
        <f>AK290*(1-Assumptions!$C$21)+AL285</f>
        <v>902.523701899632</v>
      </c>
      <c r="AM290" s="12">
        <f>AL290*(1-Assumptions!$C$21)+AM285</f>
        <v>914.220857671676</v>
      </c>
      <c r="AN290" s="12">
        <f>AM290*(1-Assumptions!$C$21)+AN285</f>
        <v>924.514354751075</v>
      </c>
      <c r="AO290" s="12">
        <f>AN290*(1-Assumptions!$C$21)+AO285</f>
        <v>933.572632180946</v>
      </c>
      <c r="AP290" s="12">
        <f>AO290*(1-Assumptions!$C$21)+AP285</f>
        <v>941.543916319233</v>
      </c>
    </row>
    <row r="291">
      <c r="A291" s="11" t="inlineStr">
        <is>
          <t>Monthly payers</t>
        </is>
      </c>
      <c r="B291" s="14" t="inlineStr">
        <is>
          <t>members</t>
        </is>
      </c>
      <c r="C291" s="56">
        <f>R291</f>
        <v>1886.68686666869</v>
      </c>
      <c r="D291" s="56">
        <f>AD291</f>
        <v>3413.49509643246</v>
      </c>
      <c r="E291" s="56">
        <f>AP291</f>
        <v>4769.02977202553</v>
      </c>
      <c r="G291" s="12">
        <f>G286</f>
        <v>216</v>
      </c>
      <c r="H291" s="12">
        <f>G291*(1-Assumptions!$C$22)+H286</f>
        <v>419.04</v>
      </c>
      <c r="I291" s="12">
        <f>H291*(1-Assumptions!$C$22)+I286</f>
        <v>609.8976</v>
      </c>
      <c r="J291" s="12">
        <f>I291*(1-Assumptions!$C$22)+J286</f>
        <v>789.303744</v>
      </c>
      <c r="K291" s="12">
        <f>J291*(1-Assumptions!$C$22)+K286</f>
        <v>957.94551936</v>
      </c>
      <c r="L291" s="12">
        <f>K291*(1-Assumptions!$C$22)+L286</f>
        <v>1116.4687881984</v>
      </c>
      <c r="M291" s="12">
        <f>L291*(1-Assumptions!$C$22)+M286</f>
        <v>1265.4806609065</v>
      </c>
      <c r="N291" s="12">
        <f>M291*(1-Assumptions!$C$22)+N286</f>
        <v>1405.55182125211</v>
      </c>
      <c r="O291" s="12">
        <f>N291*(1-Assumptions!$C$22)+O286</f>
        <v>1537.21871197698</v>
      </c>
      <c r="P291" s="12">
        <f>O291*(1-Assumptions!$C$22)+P286</f>
        <v>1660.98558925836</v>
      </c>
      <c r="Q291" s="12">
        <f>P291*(1-Assumptions!$C$22)+Q286</f>
        <v>1777.32645390286</v>
      </c>
      <c r="R291" s="12">
        <f>Q291*(1-Assumptions!$C$22)+R286</f>
        <v>1886.68686666869</v>
      </c>
      <c r="S291" s="12">
        <f>R291*(1-Assumptions!$C$22)+S286</f>
        <v>2061.48565466857</v>
      </c>
      <c r="T291" s="12">
        <f>S291*(1-Assumptions!$C$22)+T286</f>
        <v>2225.79651538845</v>
      </c>
      <c r="U291" s="12">
        <f>T291*(1-Assumptions!$C$22)+U286</f>
        <v>2380.24872446514</v>
      </c>
      <c r="V291" s="12">
        <f>U291*(1-Assumptions!$C$22)+V286</f>
        <v>2525.43380099724</v>
      </c>
      <c r="W291" s="12">
        <f>V291*(1-Assumptions!$C$22)+W286</f>
        <v>2661.9077729374</v>
      </c>
      <c r="X291" s="12">
        <f>W291*(1-Assumptions!$C$22)+X286</f>
        <v>2790.19330656116</v>
      </c>
      <c r="Y291" s="12">
        <f>X291*(1-Assumptions!$C$22)+Y286</f>
        <v>2910.78170816749</v>
      </c>
      <c r="Z291" s="12">
        <f>Y291*(1-Assumptions!$C$22)+Z286</f>
        <v>3024.13480567744</v>
      </c>
      <c r="AA291" s="12">
        <f>Z291*(1-Assumptions!$C$22)+AA286</f>
        <v>3130.68671733679</v>
      </c>
      <c r="AB291" s="12">
        <f>AA291*(1-Assumptions!$C$22)+AB286</f>
        <v>3230.84551429658</v>
      </c>
      <c r="AC291" s="12">
        <f>AB291*(1-Assumptions!$C$22)+AC286</f>
        <v>3324.99478343879</v>
      </c>
      <c r="AD291" s="12">
        <f>AC291*(1-Assumptions!$C$22)+AD286</f>
        <v>3413.49509643246</v>
      </c>
      <c r="AE291" s="12">
        <f>AD291*(1-Assumptions!$C$22)+AE286</f>
        <v>3568.68539064651</v>
      </c>
      <c r="AF291" s="12">
        <f>AE291*(1-Assumptions!$C$22)+AF286</f>
        <v>3714.56426720772</v>
      </c>
      <c r="AG291" s="12">
        <f>AF291*(1-Assumptions!$C$22)+AG286</f>
        <v>3851.69041117526</v>
      </c>
      <c r="AH291" s="12">
        <f>AG291*(1-Assumptions!$C$22)+AH286</f>
        <v>3980.58898650474</v>
      </c>
      <c r="AI291" s="12">
        <f>AH291*(1-Assumptions!$C$22)+AI286</f>
        <v>4101.75364731446</v>
      </c>
      <c r="AJ291" s="12">
        <f>AI291*(1-Assumptions!$C$22)+AJ286</f>
        <v>4215.64842847559</v>
      </c>
      <c r="AK291" s="12">
        <f>AJ291*(1-Assumptions!$C$22)+AK286</f>
        <v>4322.70952276706</v>
      </c>
      <c r="AL291" s="12">
        <f>AK291*(1-Assumptions!$C$22)+AL286</f>
        <v>4423.34695140103</v>
      </c>
      <c r="AM291" s="12">
        <f>AL291*(1-Assumptions!$C$22)+AM286</f>
        <v>4517.94613431697</v>
      </c>
      <c r="AN291" s="12">
        <f>AM291*(1-Assumptions!$C$22)+AN286</f>
        <v>4606.86936625795</v>
      </c>
      <c r="AO291" s="12">
        <f>AN291*(1-Assumptions!$C$22)+AO286</f>
        <v>4690.45720428247</v>
      </c>
      <c r="AP291" s="12">
        <f>AO291*(1-Assumptions!$C$22)+AP286</f>
        <v>4769.02977202553</v>
      </c>
    </row>
    <row r="292">
      <c r="A292" s="11" t="inlineStr">
        <is>
          <t>Annual plans paid this month (new and renewals)</t>
        </is>
      </c>
      <c r="B292" s="14" t="inlineStr">
        <is>
          <t>members</t>
        </is>
      </c>
      <c r="C292" s="56">
        <f>SUM(G292:R292)</f>
        <v>2304</v>
      </c>
      <c r="D292" s="56">
        <f>SUM(S292:AD292)</f>
        <v>4454.4</v>
      </c>
      <c r="E292" s="56">
        <f>SUM(AE292:AP292)</f>
        <v>6512.64</v>
      </c>
      <c r="G292" s="12">
        <f>G287</f>
        <v>192</v>
      </c>
      <c r="H292" s="12">
        <f>H287</f>
        <v>192</v>
      </c>
      <c r="I292" s="12">
        <f>I287</f>
        <v>192</v>
      </c>
      <c r="J292" s="12">
        <f>J287</f>
        <v>192</v>
      </c>
      <c r="K292" s="12">
        <f>K287</f>
        <v>192</v>
      </c>
      <c r="L292" s="12">
        <f>L287</f>
        <v>192</v>
      </c>
      <c r="M292" s="12">
        <f>M287</f>
        <v>192</v>
      </c>
      <c r="N292" s="12">
        <f>N287</f>
        <v>192</v>
      </c>
      <c r="O292" s="12">
        <f>O287</f>
        <v>192</v>
      </c>
      <c r="P292" s="12">
        <f>P287</f>
        <v>192</v>
      </c>
      <c r="Q292" s="12">
        <f>Q287</f>
        <v>192</v>
      </c>
      <c r="R292" s="12">
        <f>R287</f>
        <v>192</v>
      </c>
      <c r="S292" s="12">
        <f>S287+Assumptions!$C$23*G292</f>
        <v>371.2</v>
      </c>
      <c r="T292" s="12">
        <f>T287+Assumptions!$C$23*H292</f>
        <v>371.2</v>
      </c>
      <c r="U292" s="12">
        <f>U287+Assumptions!$C$23*I292</f>
        <v>371.2</v>
      </c>
      <c r="V292" s="12">
        <f>V287+Assumptions!$C$23*J292</f>
        <v>371.2</v>
      </c>
      <c r="W292" s="12">
        <f>W287+Assumptions!$C$23*K292</f>
        <v>371.2</v>
      </c>
      <c r="X292" s="12">
        <f>X287+Assumptions!$C$23*L292</f>
        <v>371.2</v>
      </c>
      <c r="Y292" s="12">
        <f>Y287+Assumptions!$C$23*M292</f>
        <v>371.2</v>
      </c>
      <c r="Z292" s="12">
        <f>Z287+Assumptions!$C$23*N292</f>
        <v>371.2</v>
      </c>
      <c r="AA292" s="12">
        <f>AA287+Assumptions!$C$23*O292</f>
        <v>371.2</v>
      </c>
      <c r="AB292" s="12">
        <f>AB287+Assumptions!$C$23*P292</f>
        <v>371.2</v>
      </c>
      <c r="AC292" s="12">
        <f>AC287+Assumptions!$C$23*Q292</f>
        <v>371.2</v>
      </c>
      <c r="AD292" s="12">
        <f>AD287+Assumptions!$C$23*R292</f>
        <v>371.2</v>
      </c>
      <c r="AE292" s="12">
        <f>AE287+Assumptions!$C$23*S292</f>
        <v>542.72</v>
      </c>
      <c r="AF292" s="12">
        <f>AF287+Assumptions!$C$23*T292</f>
        <v>542.72</v>
      </c>
      <c r="AG292" s="12">
        <f>AG287+Assumptions!$C$23*U292</f>
        <v>542.72</v>
      </c>
      <c r="AH292" s="12">
        <f>AH287+Assumptions!$C$23*V292</f>
        <v>542.72</v>
      </c>
      <c r="AI292" s="12">
        <f>AI287+Assumptions!$C$23*W292</f>
        <v>542.72</v>
      </c>
      <c r="AJ292" s="12">
        <f>AJ287+Assumptions!$C$23*X292</f>
        <v>542.72</v>
      </c>
      <c r="AK292" s="12">
        <f>AK287+Assumptions!$C$23*Y292</f>
        <v>542.72</v>
      </c>
      <c r="AL292" s="12">
        <f>AL287+Assumptions!$C$23*Z292</f>
        <v>542.72</v>
      </c>
      <c r="AM292" s="12">
        <f>AM287+Assumptions!$C$23*AA292</f>
        <v>542.72</v>
      </c>
      <c r="AN292" s="12">
        <f>AN287+Assumptions!$C$23*AB292</f>
        <v>542.72</v>
      </c>
      <c r="AO292" s="12">
        <f>AO287+Assumptions!$C$23*AC292</f>
        <v>542.72</v>
      </c>
      <c r="AP292" s="12">
        <f>AP287+Assumptions!$C$23*AD292</f>
        <v>542.72</v>
      </c>
    </row>
    <row r="293">
      <c r="A293" s="11" t="inlineStr">
        <is>
          <t>Annual members (paid in the last 12 months)</t>
        </is>
      </c>
      <c r="B293" s="14" t="inlineStr">
        <is>
          <t>members</t>
        </is>
      </c>
      <c r="C293" s="56">
        <f>R293</f>
        <v>2304</v>
      </c>
      <c r="D293" s="56">
        <f>AD293</f>
        <v>4454.4</v>
      </c>
      <c r="E293" s="56">
        <f>AP293</f>
        <v>6512.64</v>
      </c>
      <c r="G293" s="12">
        <f>SUM(G292:G292)</f>
        <v>192</v>
      </c>
      <c r="H293" s="12">
        <f>SUM(G292:H292)</f>
        <v>384</v>
      </c>
      <c r="I293" s="12">
        <f>SUM(G292:I292)</f>
        <v>576</v>
      </c>
      <c r="J293" s="12">
        <f>SUM(G292:J292)</f>
        <v>768</v>
      </c>
      <c r="K293" s="12">
        <f>SUM(G292:K292)</f>
        <v>960</v>
      </c>
      <c r="L293" s="12">
        <f>SUM(G292:L292)</f>
        <v>1152</v>
      </c>
      <c r="M293" s="12">
        <f>SUM(G292:M292)</f>
        <v>1344</v>
      </c>
      <c r="N293" s="12">
        <f>SUM(G292:N292)</f>
        <v>1536</v>
      </c>
      <c r="O293" s="12">
        <f>SUM(G292:O292)</f>
        <v>1728</v>
      </c>
      <c r="P293" s="12">
        <f>SUM(G292:P292)</f>
        <v>1920</v>
      </c>
      <c r="Q293" s="12">
        <f>SUM(G292:Q292)</f>
        <v>2112</v>
      </c>
      <c r="R293" s="12">
        <f>SUM(G292:R292)</f>
        <v>2304</v>
      </c>
      <c r="S293" s="12">
        <f>SUM(H292:S292)</f>
        <v>2483.2</v>
      </c>
      <c r="T293" s="12">
        <f>SUM(I292:T292)</f>
        <v>2662.4</v>
      </c>
      <c r="U293" s="12">
        <f>SUM(J292:U292)</f>
        <v>2841.6</v>
      </c>
      <c r="V293" s="12">
        <f>SUM(K292:V292)</f>
        <v>3020.8</v>
      </c>
      <c r="W293" s="12">
        <f>SUM(L292:W292)</f>
        <v>3200</v>
      </c>
      <c r="X293" s="12">
        <f>SUM(M292:X292)</f>
        <v>3379.2</v>
      </c>
      <c r="Y293" s="12">
        <f>SUM(N292:Y292)</f>
        <v>3558.4</v>
      </c>
      <c r="Z293" s="12">
        <f>SUM(O292:Z292)</f>
        <v>3737.6</v>
      </c>
      <c r="AA293" s="12">
        <f>SUM(P292:AA292)</f>
        <v>3916.8</v>
      </c>
      <c r="AB293" s="12">
        <f>SUM(Q292:AB292)</f>
        <v>4096</v>
      </c>
      <c r="AC293" s="12">
        <f>SUM(R292:AC292)</f>
        <v>4275.2</v>
      </c>
      <c r="AD293" s="12">
        <f>SUM(S292:AD292)</f>
        <v>4454.4</v>
      </c>
      <c r="AE293" s="12">
        <f>SUM(T292:AE292)</f>
        <v>4625.92</v>
      </c>
      <c r="AF293" s="12">
        <f>SUM(U292:AF292)</f>
        <v>4797.44</v>
      </c>
      <c r="AG293" s="12">
        <f>SUM(V292:AG292)</f>
        <v>4968.96</v>
      </c>
      <c r="AH293" s="12">
        <f>SUM(W292:AH292)</f>
        <v>5140.48</v>
      </c>
      <c r="AI293" s="12">
        <f>SUM(X292:AI292)</f>
        <v>5312</v>
      </c>
      <c r="AJ293" s="12">
        <f>SUM(Y292:AJ292)</f>
        <v>5483.52</v>
      </c>
      <c r="AK293" s="12">
        <f>SUM(Z292:AK292)</f>
        <v>5655.04</v>
      </c>
      <c r="AL293" s="12">
        <f>SUM(AA292:AL292)</f>
        <v>5826.56</v>
      </c>
      <c r="AM293" s="12">
        <f>SUM(AB292:AM292)</f>
        <v>5998.08</v>
      </c>
      <c r="AN293" s="12">
        <f>SUM(AC292:AN292)</f>
        <v>6169.6</v>
      </c>
      <c r="AO293" s="12">
        <f>SUM(AD292:AO292)</f>
        <v>6341.12</v>
      </c>
      <c r="AP293" s="12">
        <f>SUM(AE292:AP292)</f>
        <v>6512.64</v>
      </c>
    </row>
    <row r="294">
      <c r="A294" s="11" t="inlineStr">
        <is>
          <t>New company seats</t>
        </is>
      </c>
      <c r="B294" s="14" t="inlineStr">
        <is>
          <t>seats</t>
        </is>
      </c>
      <c r="C294" s="56">
        <f>SUM(G294:R294)</f>
        <v>3200</v>
      </c>
      <c r="D294" s="56">
        <f>SUM(S294:AD294)</f>
        <v>4800</v>
      </c>
      <c r="E294" s="56">
        <f>SUM(AE294:AP294)</f>
        <v>4800</v>
      </c>
      <c r="G294" s="12">
        <f>IF(G276&gt;=Assumptions!$C$24,Assumptions!$C$25,0)</f>
        <v>0</v>
      </c>
      <c r="H294" s="12">
        <f>IF(H276&gt;=Assumptions!$C$24,Assumptions!$C$25,0)</f>
        <v>0</v>
      </c>
      <c r="I294" s="12">
        <f>IF(I276&gt;=Assumptions!$C$24,Assumptions!$C$25,0)</f>
        <v>0</v>
      </c>
      <c r="J294" s="12">
        <f>IF(J276&gt;=Assumptions!$C$24,Assumptions!$C$25,0)</f>
        <v>0</v>
      </c>
      <c r="K294" s="12">
        <f>IF(K276&gt;=Assumptions!$C$24,Assumptions!$C$25,0)</f>
        <v>400</v>
      </c>
      <c r="L294" s="12">
        <f>IF(L276&gt;=Assumptions!$C$24,Assumptions!$C$25,0)</f>
        <v>400</v>
      </c>
      <c r="M294" s="12">
        <f>IF(M276&gt;=Assumptions!$C$24,Assumptions!$C$25,0)</f>
        <v>400</v>
      </c>
      <c r="N294" s="12">
        <f>IF(N276&gt;=Assumptions!$C$24,Assumptions!$C$25,0)</f>
        <v>400</v>
      </c>
      <c r="O294" s="12">
        <f>IF(O276&gt;=Assumptions!$C$24,Assumptions!$C$25,0)</f>
        <v>400</v>
      </c>
      <c r="P294" s="12">
        <f>IF(P276&gt;=Assumptions!$C$24,Assumptions!$C$25,0)</f>
        <v>400</v>
      </c>
      <c r="Q294" s="12">
        <f>IF(Q276&gt;=Assumptions!$C$24,Assumptions!$C$25,0)</f>
        <v>400</v>
      </c>
      <c r="R294" s="12">
        <f>IF(R276&gt;=Assumptions!$C$24,Assumptions!$C$25,0)</f>
        <v>400</v>
      </c>
      <c r="S294" s="12">
        <f>IF(S276&gt;=Assumptions!$C$24,Assumptions!$C$25,0)</f>
        <v>400</v>
      </c>
      <c r="T294" s="12">
        <f>IF(T276&gt;=Assumptions!$C$24,Assumptions!$C$25,0)</f>
        <v>400</v>
      </c>
      <c r="U294" s="12">
        <f>IF(U276&gt;=Assumptions!$C$24,Assumptions!$C$25,0)</f>
        <v>400</v>
      </c>
      <c r="V294" s="12">
        <f>IF(V276&gt;=Assumptions!$C$24,Assumptions!$C$25,0)</f>
        <v>400</v>
      </c>
      <c r="W294" s="12">
        <f>IF(W276&gt;=Assumptions!$C$24,Assumptions!$C$25,0)</f>
        <v>400</v>
      </c>
      <c r="X294" s="12">
        <f>IF(X276&gt;=Assumptions!$C$24,Assumptions!$C$25,0)</f>
        <v>400</v>
      </c>
      <c r="Y294" s="12">
        <f>IF(Y276&gt;=Assumptions!$C$24,Assumptions!$C$25,0)</f>
        <v>400</v>
      </c>
      <c r="Z294" s="12">
        <f>IF(Z276&gt;=Assumptions!$C$24,Assumptions!$C$25,0)</f>
        <v>400</v>
      </c>
      <c r="AA294" s="12">
        <f>IF(AA276&gt;=Assumptions!$C$24,Assumptions!$C$25,0)</f>
        <v>400</v>
      </c>
      <c r="AB294" s="12">
        <f>IF(AB276&gt;=Assumptions!$C$24,Assumptions!$C$25,0)</f>
        <v>400</v>
      </c>
      <c r="AC294" s="12">
        <f>IF(AC276&gt;=Assumptions!$C$24,Assumptions!$C$25,0)</f>
        <v>400</v>
      </c>
      <c r="AD294" s="12">
        <f>IF(AD276&gt;=Assumptions!$C$24,Assumptions!$C$25,0)</f>
        <v>400</v>
      </c>
      <c r="AE294" s="12">
        <f>IF(AE276&gt;=Assumptions!$C$24,Assumptions!$C$25,0)</f>
        <v>400</v>
      </c>
      <c r="AF294" s="12">
        <f>IF(AF276&gt;=Assumptions!$C$24,Assumptions!$C$25,0)</f>
        <v>400</v>
      </c>
      <c r="AG294" s="12">
        <f>IF(AG276&gt;=Assumptions!$C$24,Assumptions!$C$25,0)</f>
        <v>400</v>
      </c>
      <c r="AH294" s="12">
        <f>IF(AH276&gt;=Assumptions!$C$24,Assumptions!$C$25,0)</f>
        <v>400</v>
      </c>
      <c r="AI294" s="12">
        <f>IF(AI276&gt;=Assumptions!$C$24,Assumptions!$C$25,0)</f>
        <v>400</v>
      </c>
      <c r="AJ294" s="12">
        <f>IF(AJ276&gt;=Assumptions!$C$24,Assumptions!$C$25,0)</f>
        <v>400</v>
      </c>
      <c r="AK294" s="12">
        <f>IF(AK276&gt;=Assumptions!$C$24,Assumptions!$C$25,0)</f>
        <v>400</v>
      </c>
      <c r="AL294" s="12">
        <f>IF(AL276&gt;=Assumptions!$C$24,Assumptions!$C$25,0)</f>
        <v>400</v>
      </c>
      <c r="AM294" s="12">
        <f>IF(AM276&gt;=Assumptions!$C$24,Assumptions!$C$25,0)</f>
        <v>400</v>
      </c>
      <c r="AN294" s="12">
        <f>IF(AN276&gt;=Assumptions!$C$24,Assumptions!$C$25,0)</f>
        <v>400</v>
      </c>
      <c r="AO294" s="12">
        <f>IF(AO276&gt;=Assumptions!$C$24,Assumptions!$C$25,0)</f>
        <v>400</v>
      </c>
      <c r="AP294" s="12">
        <f>IF(AP276&gt;=Assumptions!$C$24,Assumptions!$C$25,0)</f>
        <v>400</v>
      </c>
    </row>
    <row r="295">
      <c r="A295" s="11" t="inlineStr">
        <is>
          <t>Company seats billed this month (new and renewals)</t>
        </is>
      </c>
      <c r="B295" s="14" t="inlineStr">
        <is>
          <t>seats</t>
        </is>
      </c>
      <c r="C295" s="56">
        <f>SUM(G295:R295)</f>
        <v>3200</v>
      </c>
      <c r="D295" s="56">
        <f>SUM(S295:AD295)</f>
        <v>7520</v>
      </c>
      <c r="E295" s="56">
        <f>SUM(AE295:AP295)</f>
        <v>11192</v>
      </c>
      <c r="G295" s="12">
        <f>G294</f>
        <v>0</v>
      </c>
      <c r="H295" s="12">
        <f>H294</f>
        <v>0</v>
      </c>
      <c r="I295" s="12">
        <f>I294</f>
        <v>0</v>
      </c>
      <c r="J295" s="12">
        <f>J294</f>
        <v>0</v>
      </c>
      <c r="K295" s="12">
        <f>K294</f>
        <v>400</v>
      </c>
      <c r="L295" s="12">
        <f>L294</f>
        <v>400</v>
      </c>
      <c r="M295" s="12">
        <f>M294</f>
        <v>400</v>
      </c>
      <c r="N295" s="12">
        <f>N294</f>
        <v>400</v>
      </c>
      <c r="O295" s="12">
        <f>O294</f>
        <v>400</v>
      </c>
      <c r="P295" s="12">
        <f>P294</f>
        <v>400</v>
      </c>
      <c r="Q295" s="12">
        <f>Q294</f>
        <v>400</v>
      </c>
      <c r="R295" s="12">
        <f>R294</f>
        <v>400</v>
      </c>
      <c r="S295" s="12">
        <f>S294+Assumptions!$C$27*G295</f>
        <v>400</v>
      </c>
      <c r="T295" s="12">
        <f>T294+Assumptions!$C$27*H295</f>
        <v>400</v>
      </c>
      <c r="U295" s="12">
        <f>U294+Assumptions!$C$27*I295</f>
        <v>400</v>
      </c>
      <c r="V295" s="12">
        <f>V294+Assumptions!$C$27*J295</f>
        <v>400</v>
      </c>
      <c r="W295" s="12">
        <f>W294+Assumptions!$C$27*K295</f>
        <v>740</v>
      </c>
      <c r="X295" s="12">
        <f>X294+Assumptions!$C$27*L295</f>
        <v>740</v>
      </c>
      <c r="Y295" s="12">
        <f>Y294+Assumptions!$C$27*M295</f>
        <v>740</v>
      </c>
      <c r="Z295" s="12">
        <f>Z294+Assumptions!$C$27*N295</f>
        <v>740</v>
      </c>
      <c r="AA295" s="12">
        <f>AA294+Assumptions!$C$27*O295</f>
        <v>740</v>
      </c>
      <c r="AB295" s="12">
        <f>AB294+Assumptions!$C$27*P295</f>
        <v>740</v>
      </c>
      <c r="AC295" s="12">
        <f>AC294+Assumptions!$C$27*Q295</f>
        <v>740</v>
      </c>
      <c r="AD295" s="12">
        <f>AD294+Assumptions!$C$27*R295</f>
        <v>740</v>
      </c>
      <c r="AE295" s="12">
        <f>AE294+Assumptions!$C$27*S295</f>
        <v>740</v>
      </c>
      <c r="AF295" s="12">
        <f>AF294+Assumptions!$C$27*T295</f>
        <v>740</v>
      </c>
      <c r="AG295" s="12">
        <f>AG294+Assumptions!$C$27*U295</f>
        <v>740</v>
      </c>
      <c r="AH295" s="12">
        <f>AH294+Assumptions!$C$27*V295</f>
        <v>740</v>
      </c>
      <c r="AI295" s="12">
        <f>AI294+Assumptions!$C$27*W295</f>
        <v>1029</v>
      </c>
      <c r="AJ295" s="12">
        <f>AJ294+Assumptions!$C$27*X295</f>
        <v>1029</v>
      </c>
      <c r="AK295" s="12">
        <f>AK294+Assumptions!$C$27*Y295</f>
        <v>1029</v>
      </c>
      <c r="AL295" s="12">
        <f>AL294+Assumptions!$C$27*Z295</f>
        <v>1029</v>
      </c>
      <c r="AM295" s="12">
        <f>AM294+Assumptions!$C$27*AA295</f>
        <v>1029</v>
      </c>
      <c r="AN295" s="12">
        <f>AN294+Assumptions!$C$27*AB295</f>
        <v>1029</v>
      </c>
      <c r="AO295" s="12">
        <f>AO294+Assumptions!$C$27*AC295</f>
        <v>1029</v>
      </c>
      <c r="AP295" s="12">
        <f>AP294+Assumptions!$C$27*AD295</f>
        <v>1029</v>
      </c>
    </row>
    <row r="296">
      <c r="A296" s="11" t="inlineStr">
        <is>
          <t>Company seats (billed in the last 12 months)</t>
        </is>
      </c>
      <c r="B296" s="14" t="inlineStr">
        <is>
          <t>seats</t>
        </is>
      </c>
      <c r="C296" s="56">
        <f>R296</f>
        <v>3200</v>
      </c>
      <c r="D296" s="56">
        <f>AD296</f>
        <v>7520</v>
      </c>
      <c r="E296" s="56">
        <f>AP296</f>
        <v>11192</v>
      </c>
      <c r="G296" s="12">
        <f>SUM(G295:G295)</f>
        <v>0</v>
      </c>
      <c r="H296" s="12">
        <f>SUM(G295:H295)</f>
        <v>0</v>
      </c>
      <c r="I296" s="12">
        <f>SUM(G295:I295)</f>
        <v>0</v>
      </c>
      <c r="J296" s="12">
        <f>SUM(G295:J295)</f>
        <v>0</v>
      </c>
      <c r="K296" s="12">
        <f>SUM(G295:K295)</f>
        <v>400</v>
      </c>
      <c r="L296" s="12">
        <f>SUM(G295:L295)</f>
        <v>800</v>
      </c>
      <c r="M296" s="12">
        <f>SUM(G295:M295)</f>
        <v>1200</v>
      </c>
      <c r="N296" s="12">
        <f>SUM(G295:N295)</f>
        <v>1600</v>
      </c>
      <c r="O296" s="12">
        <f>SUM(G295:O295)</f>
        <v>2000</v>
      </c>
      <c r="P296" s="12">
        <f>SUM(G295:P295)</f>
        <v>2400</v>
      </c>
      <c r="Q296" s="12">
        <f>SUM(G295:Q295)</f>
        <v>2800</v>
      </c>
      <c r="R296" s="12">
        <f>SUM(G295:R295)</f>
        <v>3200</v>
      </c>
      <c r="S296" s="12">
        <f>SUM(H295:S295)</f>
        <v>3600</v>
      </c>
      <c r="T296" s="12">
        <f>SUM(I295:T295)</f>
        <v>4000</v>
      </c>
      <c r="U296" s="12">
        <f>SUM(J295:U295)</f>
        <v>4400</v>
      </c>
      <c r="V296" s="12">
        <f>SUM(K295:V295)</f>
        <v>4800</v>
      </c>
      <c r="W296" s="12">
        <f>SUM(L295:W295)</f>
        <v>5140</v>
      </c>
      <c r="X296" s="12">
        <f>SUM(M295:X295)</f>
        <v>5480</v>
      </c>
      <c r="Y296" s="12">
        <f>SUM(N295:Y295)</f>
        <v>5820</v>
      </c>
      <c r="Z296" s="12">
        <f>SUM(O295:Z295)</f>
        <v>6160</v>
      </c>
      <c r="AA296" s="12">
        <f>SUM(P295:AA295)</f>
        <v>6500</v>
      </c>
      <c r="AB296" s="12">
        <f>SUM(Q295:AB295)</f>
        <v>6840</v>
      </c>
      <c r="AC296" s="12">
        <f>SUM(R295:AC295)</f>
        <v>7180</v>
      </c>
      <c r="AD296" s="12">
        <f>SUM(S295:AD295)</f>
        <v>7520</v>
      </c>
      <c r="AE296" s="12">
        <f>SUM(T295:AE295)</f>
        <v>7860</v>
      </c>
      <c r="AF296" s="12">
        <f>SUM(U295:AF295)</f>
        <v>8200</v>
      </c>
      <c r="AG296" s="12">
        <f>SUM(V295:AG295)</f>
        <v>8540</v>
      </c>
      <c r="AH296" s="12">
        <f>SUM(W295:AH295)</f>
        <v>8880</v>
      </c>
      <c r="AI296" s="12">
        <f>SUM(X295:AI295)</f>
        <v>9169</v>
      </c>
      <c r="AJ296" s="12">
        <f>SUM(Y295:AJ295)</f>
        <v>9458</v>
      </c>
      <c r="AK296" s="12">
        <f>SUM(Z295:AK295)</f>
        <v>9747</v>
      </c>
      <c r="AL296" s="12">
        <f>SUM(AA295:AL295)</f>
        <v>10036</v>
      </c>
      <c r="AM296" s="12">
        <f>SUM(AB295:AM295)</f>
        <v>10325</v>
      </c>
      <c r="AN296" s="12">
        <f>SUM(AC295:AN295)</f>
        <v>10614</v>
      </c>
      <c r="AO296" s="12">
        <f>SUM(AD295:AO295)</f>
        <v>10903</v>
      </c>
      <c r="AP296" s="12">
        <f>SUM(AE295:AP295)</f>
        <v>11192</v>
      </c>
    </row>
    <row r="297">
      <c r="A297" s="11" t="inlineStr">
        <is>
          <t>Individual members</t>
        </is>
      </c>
      <c r="B297" s="14" t="inlineStr">
        <is>
          <t>members</t>
        </is>
      </c>
      <c r="C297" s="56">
        <f>R297</f>
        <v>4661.28417317568</v>
      </c>
      <c r="D297" s="56">
        <f>AD297</f>
        <v>8596.85243679605</v>
      </c>
      <c r="E297" s="56">
        <f>AP297</f>
        <v>12223.2136883448</v>
      </c>
      <c r="G297" s="12">
        <f>G290+G291+G293</f>
        <v>480</v>
      </c>
      <c r="H297" s="12">
        <f>H290+H291+H293</f>
        <v>938.4</v>
      </c>
      <c r="I297" s="12">
        <f>I290+I291+I293</f>
        <v>1377.0144</v>
      </c>
      <c r="J297" s="12">
        <f>J290+J291+J293</f>
        <v>1797.486528</v>
      </c>
      <c r="K297" s="12">
        <f>K290+K291+K293</f>
        <v>2201.30636928</v>
      </c>
      <c r="L297" s="12">
        <f>L290+L291+L293</f>
        <v>2589.826336128</v>
      </c>
      <c r="M297" s="12">
        <f>M290+M291+M293</f>
        <v>2964.27530308454</v>
      </c>
      <c r="N297" s="12">
        <f>N290+N291+N293</f>
        <v>3325.77110636879</v>
      </c>
      <c r="O297" s="12">
        <f>O290+O291+O293</f>
        <v>3675.33168287966</v>
      </c>
      <c r="P297" s="12">
        <f>P290+P291+P293</f>
        <v>4013.88500365272</v>
      </c>
      <c r="Q297" s="12">
        <f>Q290+Q291+Q293</f>
        <v>4342.2779385699</v>
      </c>
      <c r="R297" s="12">
        <f>R290+R291+R293</f>
        <v>4661.28417317568</v>
      </c>
      <c r="S297" s="12">
        <f>S290+S291+S293</f>
        <v>5054.81128439472</v>
      </c>
      <c r="T297" s="12">
        <f>T290+T291+T293</f>
        <v>5433.10706954747</v>
      </c>
      <c r="U297" s="12">
        <f>U290+U291+U293</f>
        <v>5797.37001212508</v>
      </c>
      <c r="V297" s="12">
        <f>V290+V291+V293</f>
        <v>6148.69253413798</v>
      </c>
      <c r="W297" s="12">
        <f>W290+W291+W293</f>
        <v>6488.07145810125</v>
      </c>
      <c r="X297" s="12">
        <f>X290+X291+X293</f>
        <v>6816.41734950535</v>
      </c>
      <c r="Y297" s="12">
        <f>Y290+Y291+Y293</f>
        <v>7134.56286595837</v>
      </c>
      <c r="Z297" s="12">
        <f>Z290+Z291+Z293</f>
        <v>7443.27022453342</v>
      </c>
      <c r="AA297" s="12">
        <f>AA290+AA291+AA293</f>
        <v>7743.23788593006</v>
      </c>
      <c r="AB297" s="12">
        <f>AB290+AB291+AB293</f>
        <v>8035.10654265866</v>
      </c>
      <c r="AC297" s="12">
        <f>AC290+AC291+AC293</f>
        <v>8319.46448839741</v>
      </c>
      <c r="AD297" s="12">
        <f>AD290+AD291+AD293</f>
        <v>8596.85243679605</v>
      </c>
      <c r="AE297" s="12">
        <f>AE290+AE291+AE293</f>
        <v>8956.08785016647</v>
      </c>
      <c r="AF297" s="12">
        <f>AF290+AF291+AF293</f>
        <v>9302.10883158529</v>
      </c>
      <c r="AG297" s="12">
        <f>AG290+AG291+AG293</f>
        <v>9635.94242782752</v>
      </c>
      <c r="AH297" s="12">
        <f>AH290+AH291+AH293</f>
        <v>9958.52596115873</v>
      </c>
      <c r="AI297" s="12">
        <f>AI290+AI291+AI293</f>
        <v>10270.71578501</v>
      </c>
      <c r="AJ297" s="12">
        <f>AJ290+AJ291+AJ293</f>
        <v>10573.2951096476</v>
      </c>
      <c r="AK297" s="12">
        <f>AK290+AK291+AK293</f>
        <v>10866.9810021985</v>
      </c>
      <c r="AL297" s="12">
        <f>AL290+AL291+AL293</f>
        <v>11152.4306533007</v>
      </c>
      <c r="AM297" s="12">
        <f>AM290+AM291+AM293</f>
        <v>11430.2469919886</v>
      </c>
      <c r="AN297" s="12">
        <f>AN290+AN291+AN293</f>
        <v>11700.983721009</v>
      </c>
      <c r="AO297" s="12">
        <f>AO290+AO291+AO293</f>
        <v>11965.1498364634</v>
      </c>
      <c r="AP297" s="12">
        <f>AP290+AP291+AP293</f>
        <v>12223.2136883448</v>
      </c>
    </row>
    <row r="298">
      <c r="A298" s="38" t="inlineStr">
        <is>
          <t>Active members (individual and company seats)</t>
        </is>
      </c>
      <c r="B298" s="58" t="inlineStr">
        <is>
          <t>members</t>
        </is>
      </c>
      <c r="C298" s="59">
        <f>R298</f>
        <v>7861.28417317568</v>
      </c>
      <c r="D298" s="59">
        <f>AD298</f>
        <v>16116.852436796</v>
      </c>
      <c r="E298" s="59">
        <f>AP298</f>
        <v>23415.2136883448</v>
      </c>
      <c r="F298" s="40" t="n"/>
      <c r="G298" s="51">
        <f>G297+G296</f>
        <v>480</v>
      </c>
      <c r="H298" s="51">
        <f>H297+H296</f>
        <v>938.4</v>
      </c>
      <c r="I298" s="51">
        <f>I297+I296</f>
        <v>1377.0144</v>
      </c>
      <c r="J298" s="51">
        <f>J297+J296</f>
        <v>1797.486528</v>
      </c>
      <c r="K298" s="51">
        <f>K297+K296</f>
        <v>2601.30636928</v>
      </c>
      <c r="L298" s="51">
        <f>L297+L296</f>
        <v>3389.826336128</v>
      </c>
      <c r="M298" s="51">
        <f>M297+M296</f>
        <v>4164.27530308454</v>
      </c>
      <c r="N298" s="51">
        <f>N297+N296</f>
        <v>4925.77110636879</v>
      </c>
      <c r="O298" s="51">
        <f>O297+O296</f>
        <v>5675.33168287966</v>
      </c>
      <c r="P298" s="51">
        <f>P297+P296</f>
        <v>6413.88500365272</v>
      </c>
      <c r="Q298" s="51">
        <f>Q297+Q296</f>
        <v>7142.2779385699</v>
      </c>
      <c r="R298" s="51">
        <f>R297+R296</f>
        <v>7861.28417317568</v>
      </c>
      <c r="S298" s="51">
        <f>S297+S296</f>
        <v>8654.81128439472</v>
      </c>
      <c r="T298" s="51">
        <f>T297+T296</f>
        <v>9433.10706954747</v>
      </c>
      <c r="U298" s="51">
        <f>U297+U296</f>
        <v>10197.3700121251</v>
      </c>
      <c r="V298" s="51">
        <f>V297+V296</f>
        <v>10948.692534138</v>
      </c>
      <c r="W298" s="51">
        <f>W297+W296</f>
        <v>11628.0714581013</v>
      </c>
      <c r="X298" s="51">
        <f>X297+X296</f>
        <v>12296.4173495053</v>
      </c>
      <c r="Y298" s="51">
        <f>Y297+Y296</f>
        <v>12954.5628659584</v>
      </c>
      <c r="Z298" s="51">
        <f>Z297+Z296</f>
        <v>13603.2702245334</v>
      </c>
      <c r="AA298" s="51">
        <f>AA297+AA296</f>
        <v>14243.2378859301</v>
      </c>
      <c r="AB298" s="51">
        <f>AB297+AB296</f>
        <v>14875.1065426587</v>
      </c>
      <c r="AC298" s="51">
        <f>AC297+AC296</f>
        <v>15499.4644883974</v>
      </c>
      <c r="AD298" s="51">
        <f>AD297+AD296</f>
        <v>16116.852436796</v>
      </c>
      <c r="AE298" s="51">
        <f>AE297+AE296</f>
        <v>16816.0878501665</v>
      </c>
      <c r="AF298" s="51">
        <f>AF297+AF296</f>
        <v>17502.1088315853</v>
      </c>
      <c r="AG298" s="51">
        <f>AG297+AG296</f>
        <v>18175.9424278275</v>
      </c>
      <c r="AH298" s="51">
        <f>AH297+AH296</f>
        <v>18838.5259611587</v>
      </c>
      <c r="AI298" s="51">
        <f>AI297+AI296</f>
        <v>19439.71578501</v>
      </c>
      <c r="AJ298" s="51">
        <f>AJ297+AJ296</f>
        <v>20031.2951096476</v>
      </c>
      <c r="AK298" s="51">
        <f>AK297+AK296</f>
        <v>20613.9810021985</v>
      </c>
      <c r="AL298" s="51">
        <f>AL297+AL296</f>
        <v>21188.4306533007</v>
      </c>
      <c r="AM298" s="51">
        <f>AM297+AM296</f>
        <v>21755.2469919886</v>
      </c>
      <c r="AN298" s="51">
        <f>AN297+AN296</f>
        <v>22314.983721009</v>
      </c>
      <c r="AO298" s="51">
        <f>AO297+AO296</f>
        <v>22868.1498364634</v>
      </c>
      <c r="AP298" s="51">
        <f>AP297+AP296</f>
        <v>23415.2136883448</v>
      </c>
    </row>
    <row r="299">
      <c r="A299" s="35" t="inlineStr">
        <is>
          <t>Revenue (AED)</t>
        </is>
      </c>
      <c r="B299" s="14" t="inlineStr">
        <is>
          <t>member-months</t>
        </is>
      </c>
      <c r="C299" s="56">
        <f>SUM(G299:R299)</f>
        <v>46766.8588411393</v>
      </c>
      <c r="D299" s="56">
        <f>SUM(S299:AD299)</f>
        <v>150450.964152086</v>
      </c>
      <c r="E299" s="56">
        <f>SUM(AE299:AP299)</f>
        <v>242959.681858701</v>
      </c>
      <c r="G299" s="12">
        <f>G298</f>
        <v>480</v>
      </c>
      <c r="H299" s="12">
        <f>H298</f>
        <v>938.4</v>
      </c>
      <c r="I299" s="12">
        <f>I298</f>
        <v>1377.0144</v>
      </c>
      <c r="J299" s="12">
        <f>J298</f>
        <v>1797.486528</v>
      </c>
      <c r="K299" s="12">
        <f>K298</f>
        <v>2601.30636928</v>
      </c>
      <c r="L299" s="12">
        <f>L298</f>
        <v>3389.826336128</v>
      </c>
      <c r="M299" s="12">
        <f>M298</f>
        <v>4164.27530308454</v>
      </c>
      <c r="N299" s="12">
        <f>N298</f>
        <v>4925.77110636879</v>
      </c>
      <c r="O299" s="12">
        <f>O298</f>
        <v>5675.33168287966</v>
      </c>
      <c r="P299" s="12">
        <f>P298</f>
        <v>6413.88500365272</v>
      </c>
      <c r="Q299" s="12">
        <f>Q298</f>
        <v>7142.2779385699</v>
      </c>
      <c r="R299" s="12">
        <f>R298</f>
        <v>7861.28417317568</v>
      </c>
      <c r="S299" s="12">
        <f>S298</f>
        <v>8654.81128439472</v>
      </c>
      <c r="T299" s="12">
        <f>T298</f>
        <v>9433.10706954747</v>
      </c>
      <c r="U299" s="12">
        <f>U298</f>
        <v>10197.3700121251</v>
      </c>
      <c r="V299" s="12">
        <f>V298</f>
        <v>10948.692534138</v>
      </c>
      <c r="W299" s="12">
        <f>W298</f>
        <v>11628.0714581013</v>
      </c>
      <c r="X299" s="12">
        <f>X298</f>
        <v>12296.4173495053</v>
      </c>
      <c r="Y299" s="12">
        <f>Y298</f>
        <v>12954.5628659584</v>
      </c>
      <c r="Z299" s="12">
        <f>Z298</f>
        <v>13603.2702245334</v>
      </c>
      <c r="AA299" s="12">
        <f>AA298</f>
        <v>14243.2378859301</v>
      </c>
      <c r="AB299" s="12">
        <f>AB298</f>
        <v>14875.1065426587</v>
      </c>
      <c r="AC299" s="12">
        <f>AC298</f>
        <v>15499.4644883974</v>
      </c>
      <c r="AD299" s="12">
        <f>AD298</f>
        <v>16116.852436796</v>
      </c>
      <c r="AE299" s="12">
        <f>AE298</f>
        <v>16816.0878501665</v>
      </c>
      <c r="AF299" s="12">
        <f>AF298</f>
        <v>17502.1088315853</v>
      </c>
      <c r="AG299" s="12">
        <f>AG298</f>
        <v>18175.9424278275</v>
      </c>
      <c r="AH299" s="12">
        <f>AH298</f>
        <v>18838.5259611587</v>
      </c>
      <c r="AI299" s="12">
        <f>AI298</f>
        <v>19439.71578501</v>
      </c>
      <c r="AJ299" s="12">
        <f>AJ298</f>
        <v>20031.2951096476</v>
      </c>
      <c r="AK299" s="12">
        <f>AK298</f>
        <v>20613.9810021985</v>
      </c>
      <c r="AL299" s="12">
        <f>AL298</f>
        <v>21188.4306533007</v>
      </c>
      <c r="AM299" s="12">
        <f>AM298</f>
        <v>21755.2469919886</v>
      </c>
      <c r="AN299" s="12">
        <f>AN298</f>
        <v>22314.983721009</v>
      </c>
      <c r="AO299" s="12">
        <f>AO298</f>
        <v>22868.1498364634</v>
      </c>
      <c r="AP299" s="12">
        <f>AP298</f>
        <v>23415.2136883448</v>
      </c>
    </row>
    <row r="300">
      <c r="A300" s="11" t="inlineStr">
        <is>
          <t>Insured members</t>
        </is>
      </c>
      <c r="B300" s="14" t="inlineStr">
        <is>
          <t>members</t>
        </is>
      </c>
      <c r="C300" s="56">
        <f>R300</f>
        <v>1179.19262597635</v>
      </c>
      <c r="D300" s="56">
        <f>AD300</f>
        <v>2417.52786551941</v>
      </c>
      <c r="E300" s="56">
        <f>AP300</f>
        <v>3512.28205325171</v>
      </c>
      <c r="G300" s="12">
        <f>IF(G276&gt;=Assumptions!$C$41,Assumptions!$C$42*G298,0)</f>
        <v>0</v>
      </c>
      <c r="H300" s="12">
        <f>IF(H276&gt;=Assumptions!$C$41,Assumptions!$C$42*H298,0)</f>
        <v>0</v>
      </c>
      <c r="I300" s="12">
        <f>IF(I276&gt;=Assumptions!$C$41,Assumptions!$C$42*I298,0)</f>
        <v>0</v>
      </c>
      <c r="J300" s="12">
        <f>IF(J276&gt;=Assumptions!$C$41,Assumptions!$C$42*J298,0)</f>
        <v>0</v>
      </c>
      <c r="K300" s="12">
        <f>IF(K276&gt;=Assumptions!$C$41,Assumptions!$C$42*K298,0)</f>
        <v>0</v>
      </c>
      <c r="L300" s="12">
        <f>IF(L276&gt;=Assumptions!$C$41,Assumptions!$C$42*L298,0)</f>
        <v>508.4739504192</v>
      </c>
      <c r="M300" s="12">
        <f>IF(M276&gt;=Assumptions!$C$41,Assumptions!$C$42*M298,0)</f>
        <v>624.641295462682</v>
      </c>
      <c r="N300" s="12">
        <f>IF(N276&gt;=Assumptions!$C$41,Assumptions!$C$42*N298,0)</f>
        <v>738.865665955318</v>
      </c>
      <c r="O300" s="12">
        <f>IF(O276&gt;=Assumptions!$C$41,Assumptions!$C$42*O298,0)</f>
        <v>851.299752431949</v>
      </c>
      <c r="P300" s="12">
        <f>IF(P276&gt;=Assumptions!$C$41,Assumptions!$C$42*P298,0)</f>
        <v>962.082750547908</v>
      </c>
      <c r="Q300" s="12">
        <f>IF(Q276&gt;=Assumptions!$C$41,Assumptions!$C$42*Q298,0)</f>
        <v>1071.34169078548</v>
      </c>
      <c r="R300" s="12">
        <f>IF(R276&gt;=Assumptions!$C$41,Assumptions!$C$42*R298,0)</f>
        <v>1179.19262597635</v>
      </c>
      <c r="S300" s="12">
        <f>IF(S276&gt;=Assumptions!$C$41,Assumptions!$C$42*S298,0)</f>
        <v>1298.22169265921</v>
      </c>
      <c r="T300" s="12">
        <f>IF(T276&gt;=Assumptions!$C$41,Assumptions!$C$42*T298,0)</f>
        <v>1414.96606043212</v>
      </c>
      <c r="U300" s="12">
        <f>IF(U276&gt;=Assumptions!$C$41,Assumptions!$C$42*U298,0)</f>
        <v>1529.60550181876</v>
      </c>
      <c r="V300" s="12">
        <f>IF(V276&gt;=Assumptions!$C$41,Assumptions!$C$42*V298,0)</f>
        <v>1642.3038801207</v>
      </c>
      <c r="W300" s="12">
        <f>IF(W276&gt;=Assumptions!$C$41,Assumptions!$C$42*W298,0)</f>
        <v>1744.21071871519</v>
      </c>
      <c r="X300" s="12">
        <f>IF(X276&gt;=Assumptions!$C$41,Assumptions!$C$42*X298,0)</f>
        <v>1844.4626024258</v>
      </c>
      <c r="Y300" s="12">
        <f>IF(Y276&gt;=Assumptions!$C$41,Assumptions!$C$42*Y298,0)</f>
        <v>1943.18442989376</v>
      </c>
      <c r="Z300" s="12">
        <f>IF(Z276&gt;=Assumptions!$C$41,Assumptions!$C$42*Z298,0)</f>
        <v>2040.49053368001</v>
      </c>
      <c r="AA300" s="12">
        <f>IF(AA276&gt;=Assumptions!$C$41,Assumptions!$C$42*AA298,0)</f>
        <v>2136.48568288951</v>
      </c>
      <c r="AB300" s="12">
        <f>IF(AB276&gt;=Assumptions!$C$41,Assumptions!$C$42*AB298,0)</f>
        <v>2231.2659813988</v>
      </c>
      <c r="AC300" s="12">
        <f>IF(AC276&gt;=Assumptions!$C$41,Assumptions!$C$42*AC298,0)</f>
        <v>2324.91967325961</v>
      </c>
      <c r="AD300" s="12">
        <f>IF(AD276&gt;=Assumptions!$C$41,Assumptions!$C$42*AD298,0)</f>
        <v>2417.52786551941</v>
      </c>
      <c r="AE300" s="12">
        <f>IF(AE276&gt;=Assumptions!$C$41,Assumptions!$C$42*AE298,0)</f>
        <v>2522.41317752497</v>
      </c>
      <c r="AF300" s="12">
        <f>IF(AF276&gt;=Assumptions!$C$41,Assumptions!$C$42*AF298,0)</f>
        <v>2625.31632473779</v>
      </c>
      <c r="AG300" s="12">
        <f>IF(AG276&gt;=Assumptions!$C$41,Assumptions!$C$42*AG298,0)</f>
        <v>2726.39136417413</v>
      </c>
      <c r="AH300" s="12">
        <f>IF(AH276&gt;=Assumptions!$C$41,Assumptions!$C$42*AH298,0)</f>
        <v>2825.77889417381</v>
      </c>
      <c r="AI300" s="12">
        <f>IF(AI276&gt;=Assumptions!$C$41,Assumptions!$C$42*AI298,0)</f>
        <v>2915.95736775149</v>
      </c>
      <c r="AJ300" s="12">
        <f>IF(AJ276&gt;=Assumptions!$C$41,Assumptions!$C$42*AJ298,0)</f>
        <v>3004.69426644715</v>
      </c>
      <c r="AK300" s="12">
        <f>IF(AK276&gt;=Assumptions!$C$41,Assumptions!$C$42*AK298,0)</f>
        <v>3092.09715032977</v>
      </c>
      <c r="AL300" s="12">
        <f>IF(AL276&gt;=Assumptions!$C$41,Assumptions!$C$42*AL298,0)</f>
        <v>3178.2645979951</v>
      </c>
      <c r="AM300" s="12">
        <f>IF(AM276&gt;=Assumptions!$C$41,Assumptions!$C$42*AM298,0)</f>
        <v>3263.2870487983</v>
      </c>
      <c r="AN300" s="12">
        <f>IF(AN276&gt;=Assumptions!$C$41,Assumptions!$C$42*AN298,0)</f>
        <v>3347.24755815135</v>
      </c>
      <c r="AO300" s="12">
        <f>IF(AO276&gt;=Assumptions!$C$41,Assumptions!$C$42*AO298,0)</f>
        <v>3430.22247546951</v>
      </c>
      <c r="AP300" s="12">
        <f>IF(AP276&gt;=Assumptions!$C$41,Assumptions!$C$42*AP298,0)</f>
        <v>3512.28205325171</v>
      </c>
    </row>
    <row r="303">
      <c r="A303" s="11" t="inlineStr">
        <is>
          <t>Gross bookings: weekly plan</t>
        </is>
      </c>
      <c r="B303" s="14" t="inlineStr">
        <is>
          <t>AED</t>
        </is>
      </c>
      <c r="C303" s="56">
        <f>SUM(G303:R303)</f>
        <v>407379.424705434</v>
      </c>
      <c r="D303" s="56">
        <f>SUM(S303:AD303)</f>
        <v>837301.761616506</v>
      </c>
      <c r="E303" s="56">
        <f>SUM(AE303:AP303)</f>
        <v>1134573.15181962</v>
      </c>
      <c r="G303" s="12">
        <f>G290*Assumptions!$C$30*Assumptions!$C$31/12</f>
        <v>7823.8692</v>
      </c>
      <c r="H303" s="12">
        <f>H290*Assumptions!$C$30*Assumptions!$C$31/12</f>
        <v>14708.874096</v>
      </c>
      <c r="I303" s="12">
        <f>I290*Assumptions!$C$30*Assumptions!$C$31/12</f>
        <v>20767.67840448</v>
      </c>
      <c r="J303" s="12">
        <f>J290*Assumptions!$C$30*Assumptions!$C$31/12</f>
        <v>26099.4261959424</v>
      </c>
      <c r="K303" s="12">
        <f>K290*Assumptions!$C$30*Assumptions!$C$31/12</f>
        <v>30791.3642524293</v>
      </c>
      <c r="L303" s="12">
        <f>L290*Assumptions!$C$30*Assumptions!$C$31/12</f>
        <v>34920.2697421378</v>
      </c>
      <c r="M303" s="12">
        <f>M290*Assumptions!$C$30*Assumptions!$C$31/12</f>
        <v>38553.7065730813</v>
      </c>
      <c r="N303" s="12">
        <f>N290*Assumptions!$C$30*Assumptions!$C$31/12</f>
        <v>41751.1309843115</v>
      </c>
      <c r="O303" s="12">
        <f>O290*Assumptions!$C$30*Assumptions!$C$31/12</f>
        <v>44564.8644661941</v>
      </c>
      <c r="P303" s="12">
        <f>P290*Assumptions!$C$30*Assumptions!$C$31/12</f>
        <v>47040.9499302508</v>
      </c>
      <c r="Q303" s="12">
        <f>Q290*Assumptions!$C$30*Assumptions!$C$31/12</f>
        <v>49219.9051386207</v>
      </c>
      <c r="R303" s="12">
        <f>R290*Assumptions!$C$30*Assumptions!$C$31/12</f>
        <v>51137.3857219862</v>
      </c>
      <c r="S303" s="12">
        <f>S290*Assumptions!$C$30*Assumptions!$C$31/12</f>
        <v>55432.7250353479</v>
      </c>
      <c r="T303" s="12">
        <f>T290*Assumptions!$C$30*Assumptions!$C$31/12</f>
        <v>59212.6236311061</v>
      </c>
      <c r="U303" s="12">
        <f>U290*Assumptions!$C$30*Assumptions!$C$31/12</f>
        <v>62538.9343953734</v>
      </c>
      <c r="V303" s="12">
        <f>V290*Assumptions!$C$30*Assumptions!$C$31/12</f>
        <v>65466.0878679286</v>
      </c>
      <c r="W303" s="12">
        <f>W290*Assumptions!$C$30*Assumptions!$C$31/12</f>
        <v>68041.9829237772</v>
      </c>
      <c r="X303" s="12">
        <f>X290*Assumptions!$C$30*Assumptions!$C$31/12</f>
        <v>70308.7705729239</v>
      </c>
      <c r="Y303" s="12">
        <f>Y290*Assumptions!$C$30*Assumptions!$C$31/12</f>
        <v>72303.5437041731</v>
      </c>
      <c r="Z303" s="12">
        <f>Z290*Assumptions!$C$30*Assumptions!$C$31/12</f>
        <v>74058.9440596723</v>
      </c>
      <c r="AA303" s="12">
        <f>AA290*Assumptions!$C$30*Assumptions!$C$31/12</f>
        <v>75603.6963725116</v>
      </c>
      <c r="AB303" s="12">
        <f>AB290*Assumptions!$C$30*Assumptions!$C$31/12</f>
        <v>76963.0784078102</v>
      </c>
      <c r="AC303" s="12">
        <f>AC290*Assumptions!$C$30*Assumptions!$C$31/12</f>
        <v>78159.334598873</v>
      </c>
      <c r="AD303" s="12">
        <f>AD290*Assumptions!$C$30*Assumptions!$C$31/12</f>
        <v>79212.0400470082</v>
      </c>
      <c r="AE303" s="12">
        <f>AE290*Assumptions!$C$30*Assumptions!$C$31/12</f>
        <v>82746.3772413673</v>
      </c>
      <c r="AF303" s="12">
        <f>AF290*Assumptions!$C$30*Assumptions!$C$31/12</f>
        <v>85856.5939724032</v>
      </c>
      <c r="AG303" s="12">
        <f>AG290*Assumptions!$C$30*Assumptions!$C$31/12</f>
        <v>88593.5846957148</v>
      </c>
      <c r="AH303" s="12">
        <f>AH290*Assumptions!$C$30*Assumptions!$C$31/12</f>
        <v>91002.136532229</v>
      </c>
      <c r="AI303" s="12">
        <f>AI290*Assumptions!$C$30*Assumptions!$C$31/12</f>
        <v>93121.6621483616</v>
      </c>
      <c r="AJ303" s="12">
        <f>AJ290*Assumptions!$C$30*Assumptions!$C$31/12</f>
        <v>94986.8446905582</v>
      </c>
      <c r="AK303" s="12">
        <f>AK290*Assumptions!$C$30*Assumptions!$C$31/12</f>
        <v>96628.2053276912</v>
      </c>
      <c r="AL303" s="12">
        <f>AL290*Assumptions!$C$30*Assumptions!$C$31/12</f>
        <v>98072.6026883682</v>
      </c>
      <c r="AM303" s="12">
        <f>AM290*Assumptions!$C$30*Assumptions!$C$31/12</f>
        <v>99343.6723657641</v>
      </c>
      <c r="AN303" s="12">
        <f>AN290*Assumptions!$C$30*Assumptions!$C$31/12</f>
        <v>100462.213681872</v>
      </c>
      <c r="AO303" s="12">
        <f>AO290*Assumptions!$C$30*Assumptions!$C$31/12</f>
        <v>101446.530040048</v>
      </c>
      <c r="AP303" s="12">
        <f>AP290*Assumptions!$C$30*Assumptions!$C$31/12</f>
        <v>102312.728435242</v>
      </c>
    </row>
    <row r="304">
      <c r="A304" s="11" t="inlineStr">
        <is>
          <t>Gross bookings: monthly plan</t>
        </is>
      </c>
      <c r="B304" s="14" t="inlineStr">
        <is>
          <t>AED</t>
        </is>
      </c>
      <c r="C304" s="56">
        <f>SUM(G304:R304)</f>
        <v>1091216.04138436</v>
      </c>
      <c r="D304" s="56">
        <f>SUM(S304:AD304)</f>
        <v>2694063.5519854</v>
      </c>
      <c r="E304" s="56">
        <f>SUM(AE304:AP304)</f>
        <v>4060555.5736892</v>
      </c>
      <c r="G304" s="12">
        <f>G291*Assumptions!$C$32</f>
        <v>17277.84</v>
      </c>
      <c r="H304" s="12">
        <f>H291*Assumptions!$C$32</f>
        <v>33519.0096</v>
      </c>
      <c r="I304" s="12">
        <f>I291*Assumptions!$C$32</f>
        <v>48785.709024</v>
      </c>
      <c r="J304" s="12">
        <f>J291*Assumptions!$C$32</f>
        <v>63136.40648256</v>
      </c>
      <c r="K304" s="12">
        <f>K291*Assumptions!$C$32</f>
        <v>76626.0620936064</v>
      </c>
      <c r="L304" s="12">
        <f>L291*Assumptions!$C$32</f>
        <v>89306.33836799</v>
      </c>
      <c r="M304" s="12">
        <f>M291*Assumptions!$C$32</f>
        <v>101225.798065911</v>
      </c>
      <c r="N304" s="12">
        <f>N291*Assumptions!$C$32</f>
        <v>112430.090181956</v>
      </c>
      <c r="O304" s="12">
        <f>O291*Assumptions!$C$32</f>
        <v>122962.124771039</v>
      </c>
      <c r="P304" s="12">
        <f>P291*Assumptions!$C$32</f>
        <v>132862.237284776</v>
      </c>
      <c r="Q304" s="12">
        <f>Q291*Assumptions!$C$32</f>
        <v>142168.34304769</v>
      </c>
      <c r="R304" s="12">
        <f>R291*Assumptions!$C$32</f>
        <v>150916.082464828</v>
      </c>
      <c r="S304" s="12">
        <f>S291*Assumptions!$C$32</f>
        <v>164898.237516939</v>
      </c>
      <c r="T304" s="12">
        <f>T291*Assumptions!$C$32</f>
        <v>178041.463265922</v>
      </c>
      <c r="U304" s="12">
        <f>U291*Assumptions!$C$32</f>
        <v>190396.095469967</v>
      </c>
      <c r="V304" s="12">
        <f>V291*Assumptions!$C$32</f>
        <v>202009.449741769</v>
      </c>
      <c r="W304" s="12">
        <f>W291*Assumptions!$C$32</f>
        <v>212926.002757263</v>
      </c>
      <c r="X304" s="12">
        <f>X291*Assumptions!$C$32</f>
        <v>223187.562591827</v>
      </c>
      <c r="Y304" s="12">
        <f>Y291*Assumptions!$C$32</f>
        <v>232833.428836317</v>
      </c>
      <c r="Z304" s="12">
        <f>Z291*Assumptions!$C$32</f>
        <v>241900.543106138</v>
      </c>
      <c r="AA304" s="12">
        <f>AA291*Assumptions!$C$32</f>
        <v>250423.63051977</v>
      </c>
      <c r="AB304" s="12">
        <f>AB291*Assumptions!$C$32</f>
        <v>258435.332688584</v>
      </c>
      <c r="AC304" s="12">
        <f>AC291*Assumptions!$C$32</f>
        <v>265966.332727269</v>
      </c>
      <c r="AD304" s="12">
        <f>AD291*Assumptions!$C$32</f>
        <v>273045.472763633</v>
      </c>
      <c r="AE304" s="12">
        <f>AE291*Assumptions!$C$32</f>
        <v>285459.144397815</v>
      </c>
      <c r="AF304" s="12">
        <f>AF291*Assumptions!$C$32</f>
        <v>297127.995733946</v>
      </c>
      <c r="AG304" s="12">
        <f>AG291*Assumptions!$C$32</f>
        <v>308096.715989909</v>
      </c>
      <c r="AH304" s="12">
        <f>AH291*Assumptions!$C$32</f>
        <v>318407.313030514</v>
      </c>
      <c r="AI304" s="12">
        <f>AI291*Assumptions!$C$32</f>
        <v>328099.274248684</v>
      </c>
      <c r="AJ304" s="12">
        <f>AJ291*Assumptions!$C$32</f>
        <v>337209.717793763</v>
      </c>
      <c r="AK304" s="12">
        <f>AK291*Assumptions!$C$32</f>
        <v>345773.534726137</v>
      </c>
      <c r="AL304" s="12">
        <f>AL291*Assumptions!$C$32</f>
        <v>353823.522642569</v>
      </c>
      <c r="AM304" s="12">
        <f>AM291*Assumptions!$C$32</f>
        <v>361390.511284014</v>
      </c>
      <c r="AN304" s="12">
        <f>AN291*Assumptions!$C$32</f>
        <v>368503.480606973</v>
      </c>
      <c r="AO304" s="12">
        <f>AO291*Assumptions!$C$32</f>
        <v>375189.671770555</v>
      </c>
      <c r="AP304" s="12">
        <f>AP291*Assumptions!$C$32</f>
        <v>381474.691464322</v>
      </c>
    </row>
    <row r="305">
      <c r="A305" s="11" t="inlineStr">
        <is>
          <t>Gross bookings: annual plan</t>
        </is>
      </c>
      <c r="B305" s="14" t="inlineStr">
        <is>
          <t>AED</t>
        </is>
      </c>
      <c r="C305" s="56">
        <f>SUM(G305:R305)</f>
        <v>1727976.96</v>
      </c>
      <c r="D305" s="56">
        <f>SUM(S305:AD305)</f>
        <v>3340755.456</v>
      </c>
      <c r="E305" s="56">
        <f>SUM(AE305:AP305)</f>
        <v>4884414.8736</v>
      </c>
      <c r="G305" s="12">
        <f>G292*Assumptions!$C$33</f>
        <v>143998.08</v>
      </c>
      <c r="H305" s="12">
        <f>H292*Assumptions!$C$33</f>
        <v>143998.08</v>
      </c>
      <c r="I305" s="12">
        <f>I292*Assumptions!$C$33</f>
        <v>143998.08</v>
      </c>
      <c r="J305" s="12">
        <f>J292*Assumptions!$C$33</f>
        <v>143998.08</v>
      </c>
      <c r="K305" s="12">
        <f>K292*Assumptions!$C$33</f>
        <v>143998.08</v>
      </c>
      <c r="L305" s="12">
        <f>L292*Assumptions!$C$33</f>
        <v>143998.08</v>
      </c>
      <c r="M305" s="12">
        <f>M292*Assumptions!$C$33</f>
        <v>143998.08</v>
      </c>
      <c r="N305" s="12">
        <f>N292*Assumptions!$C$33</f>
        <v>143998.08</v>
      </c>
      <c r="O305" s="12">
        <f>O292*Assumptions!$C$33</f>
        <v>143998.08</v>
      </c>
      <c r="P305" s="12">
        <f>P292*Assumptions!$C$33</f>
        <v>143998.08</v>
      </c>
      <c r="Q305" s="12">
        <f>Q292*Assumptions!$C$33</f>
        <v>143998.08</v>
      </c>
      <c r="R305" s="12">
        <f>R292*Assumptions!$C$33</f>
        <v>143998.08</v>
      </c>
      <c r="S305" s="12">
        <f>S292*Assumptions!$C$33</f>
        <v>278396.288</v>
      </c>
      <c r="T305" s="12">
        <f>T292*Assumptions!$C$33</f>
        <v>278396.288</v>
      </c>
      <c r="U305" s="12">
        <f>U292*Assumptions!$C$33</f>
        <v>278396.288</v>
      </c>
      <c r="V305" s="12">
        <f>V292*Assumptions!$C$33</f>
        <v>278396.288</v>
      </c>
      <c r="W305" s="12">
        <f>W292*Assumptions!$C$33</f>
        <v>278396.288</v>
      </c>
      <c r="X305" s="12">
        <f>X292*Assumptions!$C$33</f>
        <v>278396.288</v>
      </c>
      <c r="Y305" s="12">
        <f>Y292*Assumptions!$C$33</f>
        <v>278396.288</v>
      </c>
      <c r="Z305" s="12">
        <f>Z292*Assumptions!$C$33</f>
        <v>278396.288</v>
      </c>
      <c r="AA305" s="12">
        <f>AA292*Assumptions!$C$33</f>
        <v>278396.288</v>
      </c>
      <c r="AB305" s="12">
        <f>AB292*Assumptions!$C$33</f>
        <v>278396.288</v>
      </c>
      <c r="AC305" s="12">
        <f>AC292*Assumptions!$C$33</f>
        <v>278396.288</v>
      </c>
      <c r="AD305" s="12">
        <f>AD292*Assumptions!$C$33</f>
        <v>278396.288</v>
      </c>
      <c r="AE305" s="12">
        <f>AE292*Assumptions!$C$33</f>
        <v>407034.5728</v>
      </c>
      <c r="AF305" s="12">
        <f>AF292*Assumptions!$C$33</f>
        <v>407034.5728</v>
      </c>
      <c r="AG305" s="12">
        <f>AG292*Assumptions!$C$33</f>
        <v>407034.5728</v>
      </c>
      <c r="AH305" s="12">
        <f>AH292*Assumptions!$C$33</f>
        <v>407034.5728</v>
      </c>
      <c r="AI305" s="12">
        <f>AI292*Assumptions!$C$33</f>
        <v>407034.5728</v>
      </c>
      <c r="AJ305" s="12">
        <f>AJ292*Assumptions!$C$33</f>
        <v>407034.5728</v>
      </c>
      <c r="AK305" s="12">
        <f>AK292*Assumptions!$C$33</f>
        <v>407034.5728</v>
      </c>
      <c r="AL305" s="12">
        <f>AL292*Assumptions!$C$33</f>
        <v>407034.5728</v>
      </c>
      <c r="AM305" s="12">
        <f>AM292*Assumptions!$C$33</f>
        <v>407034.5728</v>
      </c>
      <c r="AN305" s="12">
        <f>AN292*Assumptions!$C$33</f>
        <v>407034.5728</v>
      </c>
      <c r="AO305" s="12">
        <f>AO292*Assumptions!$C$33</f>
        <v>407034.5728</v>
      </c>
      <c r="AP305" s="12">
        <f>AP292*Assumptions!$C$33</f>
        <v>407034.5728</v>
      </c>
    </row>
    <row r="306">
      <c r="A306" s="11" t="inlineStr">
        <is>
          <t>Gross bookings: company seats</t>
        </is>
      </c>
      <c r="B306" s="14" t="inlineStr">
        <is>
          <t>AED</t>
        </is>
      </c>
      <c r="C306" s="56">
        <f>SUM(G306:R306)</f>
        <v>1680000</v>
      </c>
      <c r="D306" s="56">
        <f>SUM(S306:AD306)</f>
        <v>3948000</v>
      </c>
      <c r="E306" s="56">
        <f>SUM(AE306:AP306)</f>
        <v>5875800</v>
      </c>
      <c r="G306" s="12">
        <f>G295*Assumptions!$C$26*(1+Assumptions!$C$34)</f>
        <v>0</v>
      </c>
      <c r="H306" s="12">
        <f>H295*Assumptions!$C$26*(1+Assumptions!$C$34)</f>
        <v>0</v>
      </c>
      <c r="I306" s="12">
        <f>I295*Assumptions!$C$26*(1+Assumptions!$C$34)</f>
        <v>0</v>
      </c>
      <c r="J306" s="12">
        <f>J295*Assumptions!$C$26*(1+Assumptions!$C$34)</f>
        <v>0</v>
      </c>
      <c r="K306" s="12">
        <f>K295*Assumptions!$C$26*(1+Assumptions!$C$34)</f>
        <v>210000</v>
      </c>
      <c r="L306" s="12">
        <f>L295*Assumptions!$C$26*(1+Assumptions!$C$34)</f>
        <v>210000</v>
      </c>
      <c r="M306" s="12">
        <f>M295*Assumptions!$C$26*(1+Assumptions!$C$34)</f>
        <v>210000</v>
      </c>
      <c r="N306" s="12">
        <f>N295*Assumptions!$C$26*(1+Assumptions!$C$34)</f>
        <v>210000</v>
      </c>
      <c r="O306" s="12">
        <f>O295*Assumptions!$C$26*(1+Assumptions!$C$34)</f>
        <v>210000</v>
      </c>
      <c r="P306" s="12">
        <f>P295*Assumptions!$C$26*(1+Assumptions!$C$34)</f>
        <v>210000</v>
      </c>
      <c r="Q306" s="12">
        <f>Q295*Assumptions!$C$26*(1+Assumptions!$C$34)</f>
        <v>210000</v>
      </c>
      <c r="R306" s="12">
        <f>R295*Assumptions!$C$26*(1+Assumptions!$C$34)</f>
        <v>210000</v>
      </c>
      <c r="S306" s="12">
        <f>S295*Assumptions!$C$26*(1+Assumptions!$C$34)</f>
        <v>210000</v>
      </c>
      <c r="T306" s="12">
        <f>T295*Assumptions!$C$26*(1+Assumptions!$C$34)</f>
        <v>210000</v>
      </c>
      <c r="U306" s="12">
        <f>U295*Assumptions!$C$26*(1+Assumptions!$C$34)</f>
        <v>210000</v>
      </c>
      <c r="V306" s="12">
        <f>V295*Assumptions!$C$26*(1+Assumptions!$C$34)</f>
        <v>210000</v>
      </c>
      <c r="W306" s="12">
        <f>W295*Assumptions!$C$26*(1+Assumptions!$C$34)</f>
        <v>388500</v>
      </c>
      <c r="X306" s="12">
        <f>X295*Assumptions!$C$26*(1+Assumptions!$C$34)</f>
        <v>388500</v>
      </c>
      <c r="Y306" s="12">
        <f>Y295*Assumptions!$C$26*(1+Assumptions!$C$34)</f>
        <v>388500</v>
      </c>
      <c r="Z306" s="12">
        <f>Z295*Assumptions!$C$26*(1+Assumptions!$C$34)</f>
        <v>388500</v>
      </c>
      <c r="AA306" s="12">
        <f>AA295*Assumptions!$C$26*(1+Assumptions!$C$34)</f>
        <v>388500</v>
      </c>
      <c r="AB306" s="12">
        <f>AB295*Assumptions!$C$26*(1+Assumptions!$C$34)</f>
        <v>388500</v>
      </c>
      <c r="AC306" s="12">
        <f>AC295*Assumptions!$C$26*(1+Assumptions!$C$34)</f>
        <v>388500</v>
      </c>
      <c r="AD306" s="12">
        <f>AD295*Assumptions!$C$26*(1+Assumptions!$C$34)</f>
        <v>388500</v>
      </c>
      <c r="AE306" s="12">
        <f>AE295*Assumptions!$C$26*(1+Assumptions!$C$34)</f>
        <v>388500</v>
      </c>
      <c r="AF306" s="12">
        <f>AF295*Assumptions!$C$26*(1+Assumptions!$C$34)</f>
        <v>388500</v>
      </c>
      <c r="AG306" s="12">
        <f>AG295*Assumptions!$C$26*(1+Assumptions!$C$34)</f>
        <v>388500</v>
      </c>
      <c r="AH306" s="12">
        <f>AH295*Assumptions!$C$26*(1+Assumptions!$C$34)</f>
        <v>388500</v>
      </c>
      <c r="AI306" s="12">
        <f>AI295*Assumptions!$C$26*(1+Assumptions!$C$34)</f>
        <v>540225</v>
      </c>
      <c r="AJ306" s="12">
        <f>AJ295*Assumptions!$C$26*(1+Assumptions!$C$34)</f>
        <v>540225</v>
      </c>
      <c r="AK306" s="12">
        <f>AK295*Assumptions!$C$26*(1+Assumptions!$C$34)</f>
        <v>540225</v>
      </c>
      <c r="AL306" s="12">
        <f>AL295*Assumptions!$C$26*(1+Assumptions!$C$34)</f>
        <v>540225</v>
      </c>
      <c r="AM306" s="12">
        <f>AM295*Assumptions!$C$26*(1+Assumptions!$C$34)</f>
        <v>540225</v>
      </c>
      <c r="AN306" s="12">
        <f>AN295*Assumptions!$C$26*(1+Assumptions!$C$34)</f>
        <v>540225</v>
      </c>
      <c r="AO306" s="12">
        <f>AO295*Assumptions!$C$26*(1+Assumptions!$C$34)</f>
        <v>540225</v>
      </c>
      <c r="AP306" s="12">
        <f>AP295*Assumptions!$C$26*(1+Assumptions!$C$34)</f>
        <v>540225</v>
      </c>
    </row>
    <row r="307">
      <c r="A307" s="38" t="inlineStr">
        <is>
          <t>Gross bookings, VAT included</t>
        </is>
      </c>
      <c r="B307" s="58" t="inlineStr">
        <is>
          <t>AED</t>
        </is>
      </c>
      <c r="C307" s="59">
        <f>SUM(G307:R307)</f>
        <v>4906572.42608979</v>
      </c>
      <c r="D307" s="59">
        <f>SUM(S307:AD307)</f>
        <v>10820120.7696019</v>
      </c>
      <c r="E307" s="59">
        <f>SUM(AE307:AP307)</f>
        <v>15955343.5991088</v>
      </c>
      <c r="F307" s="40" t="n"/>
      <c r="G307" s="51">
        <f>G303+G304+G305+G306</f>
        <v>169099.7892</v>
      </c>
      <c r="H307" s="51">
        <f>H303+H304+H305+H306</f>
        <v>192225.963696</v>
      </c>
      <c r="I307" s="51">
        <f>I303+I304+I305+I306</f>
        <v>213551.46742848</v>
      </c>
      <c r="J307" s="51">
        <f>J303+J304+J305+J306</f>
        <v>233233.912678502</v>
      </c>
      <c r="K307" s="51">
        <f>K303+K304+K305+K306</f>
        <v>461415.506346036</v>
      </c>
      <c r="L307" s="51">
        <f>L303+L304+L305+L306</f>
        <v>478224.688110128</v>
      </c>
      <c r="M307" s="51">
        <f>M303+M304+M305+M306</f>
        <v>493777.584638992</v>
      </c>
      <c r="N307" s="51">
        <f>N303+N304+N305+N306</f>
        <v>508179.301166268</v>
      </c>
      <c r="O307" s="51">
        <f>O303+O304+O305+O306</f>
        <v>521525.069237233</v>
      </c>
      <c r="P307" s="51">
        <f>P303+P304+P305+P306</f>
        <v>533901.267215027</v>
      </c>
      <c r="Q307" s="51">
        <f>Q303+Q304+Q305+Q306</f>
        <v>545386.328186311</v>
      </c>
      <c r="R307" s="51">
        <f>R303+R304+R305+R306</f>
        <v>556051.548186815</v>
      </c>
      <c r="S307" s="51">
        <f>S303+S304+S305+S306</f>
        <v>708727.250552287</v>
      </c>
      <c r="T307" s="51">
        <f>T303+T304+T305+T306</f>
        <v>725650.374897028</v>
      </c>
      <c r="U307" s="51">
        <f>U303+U304+U305+U306</f>
        <v>741331.31786534</v>
      </c>
      <c r="V307" s="51">
        <f>V303+V304+V305+V306</f>
        <v>755871.825609698</v>
      </c>
      <c r="W307" s="51">
        <f>W303+W304+W305+W306</f>
        <v>947864.27368104</v>
      </c>
      <c r="X307" s="51">
        <f>X303+X304+X305+X306</f>
        <v>960392.621164751</v>
      </c>
      <c r="Y307" s="51">
        <f>Y303+Y304+Y305+Y306</f>
        <v>972033.26054049</v>
      </c>
      <c r="Z307" s="51">
        <f>Z303+Z304+Z305+Z306</f>
        <v>982855.775165811</v>
      </c>
      <c r="AA307" s="51">
        <f>AA303+AA304+AA305+AA306</f>
        <v>992923.614892282</v>
      </c>
      <c r="AB307" s="51">
        <f>AB303+AB304+AB305+AB306</f>
        <v>1002294.69909639</v>
      </c>
      <c r="AC307" s="51">
        <f>AC303+AC304+AC305+AC306</f>
        <v>1011021.95532614</v>
      </c>
      <c r="AD307" s="51">
        <f>AD303+AD304+AD305+AD306</f>
        <v>1019153.80081064</v>
      </c>
      <c r="AE307" s="51">
        <f>AE303+AE304+AE305+AE306</f>
        <v>1163740.09443918</v>
      </c>
      <c r="AF307" s="51">
        <f>AF303+AF304+AF305+AF306</f>
        <v>1178519.16250635</v>
      </c>
      <c r="AG307" s="51">
        <f>AG303+AG304+AG305+AG306</f>
        <v>1192224.87348562</v>
      </c>
      <c r="AH307" s="51">
        <f>AH303+AH304+AH305+AH306</f>
        <v>1204944.02236274</v>
      </c>
      <c r="AI307" s="51">
        <f>AI303+AI304+AI305+AI306</f>
        <v>1368480.50919705</v>
      </c>
      <c r="AJ307" s="51">
        <f>AJ303+AJ304+AJ305+AJ306</f>
        <v>1379456.13528432</v>
      </c>
      <c r="AK307" s="51">
        <f>AK303+AK304+AK305+AK306</f>
        <v>1389661.31285383</v>
      </c>
      <c r="AL307" s="51">
        <f>AL303+AL304+AL305+AL306</f>
        <v>1399155.69813094</v>
      </c>
      <c r="AM307" s="51">
        <f>AM303+AM304+AM305+AM306</f>
        <v>1407993.75644978</v>
      </c>
      <c r="AN307" s="51">
        <f>AN303+AN304+AN305+AN306</f>
        <v>1416225.26708885</v>
      </c>
      <c r="AO307" s="51">
        <f>AO303+AO304+AO305+AO306</f>
        <v>1423895.7746106</v>
      </c>
      <c r="AP307" s="51">
        <f>AP303+AP304+AP305+AP306</f>
        <v>1431046.99269956</v>
      </c>
    </row>
    <row r="308">
      <c r="A308" s="11" t="inlineStr">
        <is>
          <t>VAT</t>
        </is>
      </c>
      <c r="B308" s="14" t="inlineStr">
        <is>
          <t>AED</t>
        </is>
      </c>
      <c r="C308" s="56">
        <f>SUM(G308:R308)</f>
        <v>233646.306004276</v>
      </c>
      <c r="D308" s="56">
        <f>SUM(S308:AD308)</f>
        <v>515243.846171519</v>
      </c>
      <c r="E308" s="56">
        <f>SUM(AE308:AP308)</f>
        <v>759778.26662423</v>
      </c>
      <c r="G308" s="12">
        <f>G307*Assumptions!$C$34/(1+Assumptions!$C$34)</f>
        <v>8052.37091428572</v>
      </c>
      <c r="H308" s="12">
        <f>H307*Assumptions!$C$34/(1+Assumptions!$C$34)</f>
        <v>9153.61731885715</v>
      </c>
      <c r="I308" s="12">
        <f>I307*Assumptions!$C$34/(1+Assumptions!$C$34)</f>
        <v>10169.1174965943</v>
      </c>
      <c r="J308" s="12">
        <f>J307*Assumptions!$C$34/(1+Assumptions!$C$34)</f>
        <v>11106.3767942144</v>
      </c>
      <c r="K308" s="12">
        <f>K307*Assumptions!$C$34/(1+Assumptions!$C$34)</f>
        <v>21972.1669688588</v>
      </c>
      <c r="L308" s="12">
        <f>L307*Assumptions!$C$34/(1+Assumptions!$C$34)</f>
        <v>22772.6041957204</v>
      </c>
      <c r="M308" s="12">
        <f>M307*Assumptions!$C$34/(1+Assumptions!$C$34)</f>
        <v>23513.2183161425</v>
      </c>
      <c r="N308" s="12">
        <f>N307*Assumptions!$C$34/(1+Assumptions!$C$34)</f>
        <v>24199.0143412508</v>
      </c>
      <c r="O308" s="12">
        <f>O307*Assumptions!$C$34/(1+Assumptions!$C$34)</f>
        <v>24834.5271065349</v>
      </c>
      <c r="P308" s="12">
        <f>P307*Assumptions!$C$34/(1+Assumptions!$C$34)</f>
        <v>25423.8698673822</v>
      </c>
      <c r="Q308" s="12">
        <f>Q307*Assumptions!$C$34/(1+Assumptions!$C$34)</f>
        <v>25970.7775326815</v>
      </c>
      <c r="R308" s="12">
        <f>R307*Assumptions!$C$34/(1+Assumptions!$C$34)</f>
        <v>26478.6451517531</v>
      </c>
      <c r="S308" s="12">
        <f>S307*Assumptions!$C$34/(1+Assumptions!$C$34)</f>
        <v>33748.916692966</v>
      </c>
      <c r="T308" s="12">
        <f>T307*Assumptions!$C$34/(1+Assumptions!$C$34)</f>
        <v>34554.7797570014</v>
      </c>
      <c r="U308" s="12">
        <f>U307*Assumptions!$C$34/(1+Assumptions!$C$34)</f>
        <v>35301.491326921</v>
      </c>
      <c r="V308" s="12">
        <f>V307*Assumptions!$C$34/(1+Assumptions!$C$34)</f>
        <v>35993.8964576046</v>
      </c>
      <c r="W308" s="12">
        <f>W307*Assumptions!$C$34/(1+Assumptions!$C$34)</f>
        <v>45136.3939848114</v>
      </c>
      <c r="X308" s="12">
        <f>X307*Assumptions!$C$34/(1+Assumptions!$C$34)</f>
        <v>45732.9819602262</v>
      </c>
      <c r="Y308" s="12">
        <f>Y307*Assumptions!$C$34/(1+Assumptions!$C$34)</f>
        <v>46287.2981209757</v>
      </c>
      <c r="Z308" s="12">
        <f>Z307*Assumptions!$C$34/(1+Assumptions!$C$34)</f>
        <v>46802.6559602767</v>
      </c>
      <c r="AA308" s="12">
        <f>AA307*Assumptions!$C$34/(1+Assumptions!$C$34)</f>
        <v>47282.0768996325</v>
      </c>
      <c r="AB308" s="12">
        <f>AB307*Assumptions!$C$34/(1+Assumptions!$C$34)</f>
        <v>47728.3190045902</v>
      </c>
      <c r="AC308" s="12">
        <f>AC307*Assumptions!$C$34/(1+Assumptions!$C$34)</f>
        <v>48143.9026345782</v>
      </c>
      <c r="AD308" s="12">
        <f>AD307*Assumptions!$C$34/(1+Assumptions!$C$34)</f>
        <v>48531.1333719353</v>
      </c>
      <c r="AE308" s="12">
        <f>AE307*Assumptions!$C$34/(1+Assumptions!$C$34)</f>
        <v>55416.1949732944</v>
      </c>
      <c r="AF308" s="12">
        <f>AF307*Assumptions!$C$34/(1+Assumptions!$C$34)</f>
        <v>56119.96011935</v>
      </c>
      <c r="AG308" s="12">
        <f>AG307*Assumptions!$C$34/(1+Assumptions!$C$34)</f>
        <v>56772.613023125</v>
      </c>
      <c r="AH308" s="12">
        <f>AH307*Assumptions!$C$34/(1+Assumptions!$C$34)</f>
        <v>57378.2867791783</v>
      </c>
      <c r="AI308" s="12">
        <f>AI307*Assumptions!$C$34/(1+Assumptions!$C$34)</f>
        <v>65165.7385331926</v>
      </c>
      <c r="AJ308" s="12">
        <f>AJ307*Assumptions!$C$34/(1+Assumptions!$C$34)</f>
        <v>65688.3873944915</v>
      </c>
      <c r="AK308" s="12">
        <f>AK307*Assumptions!$C$34/(1+Assumptions!$C$34)</f>
        <v>66174.3482311347</v>
      </c>
      <c r="AL308" s="12">
        <f>AL307*Assumptions!$C$34/(1+Assumptions!$C$34)</f>
        <v>66626.4618157589</v>
      </c>
      <c r="AM308" s="12">
        <f>AM307*Assumptions!$C$34/(1+Assumptions!$C$34)</f>
        <v>67047.3217357038</v>
      </c>
      <c r="AN308" s="12">
        <f>AN307*Assumptions!$C$34/(1+Assumptions!$C$34)</f>
        <v>67439.2984328022</v>
      </c>
      <c r="AO308" s="12">
        <f>AO307*Assumptions!$C$34/(1+Assumptions!$C$34)</f>
        <v>67804.560695743</v>
      </c>
      <c r="AP308" s="12">
        <f>AP307*Assumptions!$C$34/(1+Assumptions!$C$34)</f>
        <v>68145.0948904554</v>
      </c>
    </row>
    <row r="309">
      <c r="A309" s="11" t="inlineStr">
        <is>
          <t>App Store sales excluding VAT</t>
        </is>
      </c>
      <c r="B309" s="14" t="inlineStr">
        <is>
          <t>AED</t>
        </is>
      </c>
      <c r="C309" s="56">
        <f>SUM(G309:R309)</f>
        <v>3072926.12008551</v>
      </c>
      <c r="D309" s="56">
        <f>SUM(S309:AD309)</f>
        <v>6544876.92343038</v>
      </c>
      <c r="E309" s="56">
        <f>SUM(AE309:AP309)</f>
        <v>9599565.33248459</v>
      </c>
      <c r="G309" s="12">
        <f>(G303+G304+G305)/(1+Assumptions!$C$34)</f>
        <v>161047.418285714</v>
      </c>
      <c r="H309" s="12">
        <f>(H303+H304+H305)/(1+Assumptions!$C$34)</f>
        <v>183072.346377143</v>
      </c>
      <c r="I309" s="12">
        <f>(I303+I304+I305)/(1+Assumptions!$C$34)</f>
        <v>203382.349931886</v>
      </c>
      <c r="J309" s="12">
        <f>(J303+J304+J305)/(1+Assumptions!$C$34)</f>
        <v>222127.535884288</v>
      </c>
      <c r="K309" s="12">
        <f>(K303+K304+K305)/(1+Assumptions!$C$34)</f>
        <v>239443.339377177</v>
      </c>
      <c r="L309" s="12">
        <f>(L303+L304+L305)/(1+Assumptions!$C$34)</f>
        <v>255452.083914407</v>
      </c>
      <c r="M309" s="12">
        <f>(M303+M304+M305)/(1+Assumptions!$C$34)</f>
        <v>270264.366322849</v>
      </c>
      <c r="N309" s="12">
        <f>(N303+N304+N305)/(1+Assumptions!$C$34)</f>
        <v>283980.286825017</v>
      </c>
      <c r="O309" s="12">
        <f>(O303+O304+O305)/(1+Assumptions!$C$34)</f>
        <v>296690.542130698</v>
      </c>
      <c r="P309" s="12">
        <f>(P303+P304+P305)/(1+Assumptions!$C$34)</f>
        <v>308477.397347645</v>
      </c>
      <c r="Q309" s="12">
        <f>(Q303+Q304+Q305)/(1+Assumptions!$C$34)</f>
        <v>319415.550653629</v>
      </c>
      <c r="R309" s="12">
        <f>(R303+R304+R305)/(1+Assumptions!$C$34)</f>
        <v>329572.903035061</v>
      </c>
      <c r="S309" s="12">
        <f>(S303+S304+S305)/(1+Assumptions!$C$34)</f>
        <v>474978.33385932</v>
      </c>
      <c r="T309" s="12">
        <f>(T303+T304+T305)/(1+Assumptions!$C$34)</f>
        <v>491095.595140027</v>
      </c>
      <c r="U309" s="12">
        <f>(U303+U304+U305)/(1+Assumptions!$C$34)</f>
        <v>506029.826538419</v>
      </c>
      <c r="V309" s="12">
        <f>(V303+V304+V305)/(1+Assumptions!$C$34)</f>
        <v>519877.929152093</v>
      </c>
      <c r="W309" s="12">
        <f>(W303+W304+W305)/(1+Assumptions!$C$34)</f>
        <v>532727.879696228</v>
      </c>
      <c r="X309" s="12">
        <f>(X303+X304+X305)/(1+Assumptions!$C$34)</f>
        <v>544659.639204525</v>
      </c>
      <c r="Y309" s="12">
        <f>(Y303+Y304+Y305)/(1+Assumptions!$C$34)</f>
        <v>555745.962419515</v>
      </c>
      <c r="Z309" s="12">
        <f>(Z303+Z304+Z305)/(1+Assumptions!$C$34)</f>
        <v>566053.119205534</v>
      </c>
      <c r="AA309" s="12">
        <f>(AA303+AA304+AA305)/(1+Assumptions!$C$34)</f>
        <v>575641.537992649</v>
      </c>
      <c r="AB309" s="12">
        <f>(AB303+AB304+AB305)/(1+Assumptions!$C$34)</f>
        <v>584566.380091804</v>
      </c>
      <c r="AC309" s="12">
        <f>(AC303+AC304+AC305)/(1+Assumptions!$C$34)</f>
        <v>592878.052691564</v>
      </c>
      <c r="AD309" s="12">
        <f>(AD303+AD304+AD305)/(1+Assumptions!$C$34)</f>
        <v>600622.667438706</v>
      </c>
      <c r="AE309" s="12">
        <f>(AE303+AE304+AE305)/(1+Assumptions!$C$34)</f>
        <v>738323.899465888</v>
      </c>
      <c r="AF309" s="12">
        <f>(AF303+AF304+AF305)/(1+Assumptions!$C$34)</f>
        <v>752399.202386999</v>
      </c>
      <c r="AG309" s="12">
        <f>(AG303+AG304+AG305)/(1+Assumptions!$C$34)</f>
        <v>765452.260462499</v>
      </c>
      <c r="AH309" s="12">
        <f>(AH303+AH304+AH305)/(1+Assumptions!$C$34)</f>
        <v>777565.735583565</v>
      </c>
      <c r="AI309" s="12">
        <f>(AI303+AI304+AI305)/(1+Assumptions!$C$34)</f>
        <v>788814.770663853</v>
      </c>
      <c r="AJ309" s="12">
        <f>(AJ303+AJ304+AJ305)/(1+Assumptions!$C$34)</f>
        <v>799267.747889829</v>
      </c>
      <c r="AK309" s="12">
        <f>(AK303+AK304+AK305)/(1+Assumptions!$C$34)</f>
        <v>808986.964622693</v>
      </c>
      <c r="AL309" s="12">
        <f>(AL303+AL304+AL305)/(1+Assumptions!$C$34)</f>
        <v>818029.236315178</v>
      </c>
      <c r="AM309" s="12">
        <f>(AM303+AM304+AM305)/(1+Assumptions!$C$34)</f>
        <v>826446.434714075</v>
      </c>
      <c r="AN309" s="12">
        <f>(AN303+AN304+AN305)/(1+Assumptions!$C$34)</f>
        <v>834285.968656044</v>
      </c>
      <c r="AO309" s="12">
        <f>(AO303+AO304+AO305)/(1+Assumptions!$C$34)</f>
        <v>841591.21391486</v>
      </c>
      <c r="AP309" s="12">
        <f>(AP303+AP304+AP305)/(1+Assumptions!$C$34)</f>
        <v>848401.897809108</v>
      </c>
    </row>
    <row r="310">
      <c r="A310" s="11" t="inlineStr">
        <is>
          <t>Apple commission rate</t>
        </is>
      </c>
      <c r="B310" s="14" t="inlineStr">
        <is>
          <t>rate</t>
        </is>
      </c>
      <c r="C310" s="60">
        <f>IF(C309=0,0,C311/C309)</f>
        <v>0.15</v>
      </c>
      <c r="D310" s="60">
        <f>IF(D309=0,0,D311/D309)</f>
        <v>0.2</v>
      </c>
      <c r="E310" s="60">
        <f>IF(E309=0,0,E311/E309)</f>
        <v>0.2</v>
      </c>
      <c r="G310" s="17">
        <f>Assumptions!$C$35</f>
        <v>0.15</v>
      </c>
      <c r="H310" s="17">
        <f>IF(AND(Assumptions!$C$38=1,G312&gt;=Assumptions!$C$37),Assumptions!$C$36,Assumptions!$C$35)</f>
        <v>0.15</v>
      </c>
      <c r="I310" s="17">
        <f>IF(AND(Assumptions!$C$38=1,H312&gt;=Assumptions!$C$37),Assumptions!$C$36,Assumptions!$C$35)</f>
        <v>0.15</v>
      </c>
      <c r="J310" s="17">
        <f>IF(AND(Assumptions!$C$38=1,I312&gt;=Assumptions!$C$37),Assumptions!$C$36,Assumptions!$C$35)</f>
        <v>0.15</v>
      </c>
      <c r="K310" s="17">
        <f>IF(AND(Assumptions!$C$38=1,J312&gt;=Assumptions!$C$37),Assumptions!$C$36,Assumptions!$C$35)</f>
        <v>0.15</v>
      </c>
      <c r="L310" s="17">
        <f>IF(AND(Assumptions!$C$38=1,K312&gt;=Assumptions!$C$37),Assumptions!$C$36,Assumptions!$C$35)</f>
        <v>0.15</v>
      </c>
      <c r="M310" s="17">
        <f>IF(AND(Assumptions!$C$38=1,L312&gt;=Assumptions!$C$37),Assumptions!$C$36,Assumptions!$C$35)</f>
        <v>0.15</v>
      </c>
      <c r="N310" s="17">
        <f>IF(AND(Assumptions!$C$38=1,M312&gt;=Assumptions!$C$37),Assumptions!$C$36,Assumptions!$C$35)</f>
        <v>0.15</v>
      </c>
      <c r="O310" s="17">
        <f>IF(AND(Assumptions!$C$38=1,N312&gt;=Assumptions!$C$37),Assumptions!$C$36,Assumptions!$C$35)</f>
        <v>0.15</v>
      </c>
      <c r="P310" s="17">
        <f>IF(AND(Assumptions!$C$38=1,O312&gt;=Assumptions!$C$37),Assumptions!$C$36,Assumptions!$C$35)</f>
        <v>0.15</v>
      </c>
      <c r="Q310" s="17">
        <f>IF(AND(Assumptions!$C$38=1,P312&gt;=Assumptions!$C$37),Assumptions!$C$36,Assumptions!$C$35)</f>
        <v>0.15</v>
      </c>
      <c r="R310" s="17">
        <f>IF(AND(Assumptions!$C$38=1,Q312&gt;=Assumptions!$C$37),Assumptions!$C$36,Assumptions!$C$35)</f>
        <v>0.15</v>
      </c>
      <c r="S310" s="17">
        <f>Assumptions!$C$39</f>
        <v>0.2</v>
      </c>
      <c r="T310" s="17">
        <f>Assumptions!$C$39</f>
        <v>0.2</v>
      </c>
      <c r="U310" s="17">
        <f>Assumptions!$C$39</f>
        <v>0.2</v>
      </c>
      <c r="V310" s="17">
        <f>Assumptions!$C$39</f>
        <v>0.2</v>
      </c>
      <c r="W310" s="17">
        <f>Assumptions!$C$39</f>
        <v>0.2</v>
      </c>
      <c r="X310" s="17">
        <f>Assumptions!$C$39</f>
        <v>0.2</v>
      </c>
      <c r="Y310" s="17">
        <f>Assumptions!$C$39</f>
        <v>0.2</v>
      </c>
      <c r="Z310" s="17">
        <f>Assumptions!$C$39</f>
        <v>0.2</v>
      </c>
      <c r="AA310" s="17">
        <f>Assumptions!$C$39</f>
        <v>0.2</v>
      </c>
      <c r="AB310" s="17">
        <f>Assumptions!$C$39</f>
        <v>0.2</v>
      </c>
      <c r="AC310" s="17">
        <f>Assumptions!$C$39</f>
        <v>0.2</v>
      </c>
      <c r="AD310" s="17">
        <f>Assumptions!$C$39</f>
        <v>0.2</v>
      </c>
      <c r="AE310" s="17">
        <f>Assumptions!$C$39</f>
        <v>0.2</v>
      </c>
      <c r="AF310" s="17">
        <f>Assumptions!$C$39</f>
        <v>0.2</v>
      </c>
      <c r="AG310" s="17">
        <f>Assumptions!$C$39</f>
        <v>0.2</v>
      </c>
      <c r="AH310" s="17">
        <f>Assumptions!$C$39</f>
        <v>0.2</v>
      </c>
      <c r="AI310" s="17">
        <f>Assumptions!$C$39</f>
        <v>0.2</v>
      </c>
      <c r="AJ310" s="17">
        <f>Assumptions!$C$39</f>
        <v>0.2</v>
      </c>
      <c r="AK310" s="17">
        <f>Assumptions!$C$39</f>
        <v>0.2</v>
      </c>
      <c r="AL310" s="17">
        <f>Assumptions!$C$39</f>
        <v>0.2</v>
      </c>
      <c r="AM310" s="17">
        <f>Assumptions!$C$39</f>
        <v>0.2</v>
      </c>
      <c r="AN310" s="17">
        <f>Assumptions!$C$39</f>
        <v>0.2</v>
      </c>
      <c r="AO310" s="17">
        <f>Assumptions!$C$39</f>
        <v>0.2</v>
      </c>
      <c r="AP310" s="17">
        <f>Assumptions!$C$39</f>
        <v>0.2</v>
      </c>
    </row>
    <row r="311">
      <c r="A311" s="11" t="inlineStr">
        <is>
          <t>Apple commission</t>
        </is>
      </c>
      <c r="B311" s="14" t="inlineStr">
        <is>
          <t>AED</t>
        </is>
      </c>
      <c r="C311" s="56">
        <f>SUM(G311:R311)</f>
        <v>460938.918012827</v>
      </c>
      <c r="D311" s="56">
        <f>SUM(S311:AD311)</f>
        <v>1308975.38468608</v>
      </c>
      <c r="E311" s="56">
        <f>SUM(AE311:AP311)</f>
        <v>1919913.06649692</v>
      </c>
      <c r="G311" s="12">
        <f>G309*G310</f>
        <v>24157.1127428571</v>
      </c>
      <c r="H311" s="12">
        <f>H309*H310</f>
        <v>27460.8519565714</v>
      </c>
      <c r="I311" s="12">
        <f>I309*I310</f>
        <v>30507.3524897829</v>
      </c>
      <c r="J311" s="12">
        <f>J309*J310</f>
        <v>33319.1303826432</v>
      </c>
      <c r="K311" s="12">
        <f>K309*K310</f>
        <v>35916.5009065765</v>
      </c>
      <c r="L311" s="12">
        <f>L309*L310</f>
        <v>38317.8125871611</v>
      </c>
      <c r="M311" s="12">
        <f>M309*M310</f>
        <v>40539.6549484274</v>
      </c>
      <c r="N311" s="12">
        <f>N309*N310</f>
        <v>42597.0430237525</v>
      </c>
      <c r="O311" s="12">
        <f>O309*O310</f>
        <v>44503.5813196047</v>
      </c>
      <c r="P311" s="12">
        <f>P309*P310</f>
        <v>46271.6096021467</v>
      </c>
      <c r="Q311" s="12">
        <f>Q309*Q310</f>
        <v>47912.3325980444</v>
      </c>
      <c r="R311" s="12">
        <f>R309*R310</f>
        <v>49435.9354552592</v>
      </c>
      <c r="S311" s="12">
        <f>S309*S310</f>
        <v>94995.6667718641</v>
      </c>
      <c r="T311" s="12">
        <f>T309*T310</f>
        <v>98219.1190280054</v>
      </c>
      <c r="U311" s="12">
        <f>U309*U310</f>
        <v>101205.965307684</v>
      </c>
      <c r="V311" s="12">
        <f>V309*V310</f>
        <v>103975.585830419</v>
      </c>
      <c r="W311" s="12">
        <f>W309*W310</f>
        <v>106545.575939246</v>
      </c>
      <c r="X311" s="12">
        <f>X309*X310</f>
        <v>108931.927840905</v>
      </c>
      <c r="Y311" s="12">
        <f>Y309*Y310</f>
        <v>111149.192483903</v>
      </c>
      <c r="Z311" s="12">
        <f>Z309*Z310</f>
        <v>113210.623841107</v>
      </c>
      <c r="AA311" s="12">
        <f>AA309*AA310</f>
        <v>115128.30759853</v>
      </c>
      <c r="AB311" s="12">
        <f>AB309*AB310</f>
        <v>116913.276018361</v>
      </c>
      <c r="AC311" s="12">
        <f>AC309*AC310</f>
        <v>118575.610538313</v>
      </c>
      <c r="AD311" s="12">
        <f>AD309*AD310</f>
        <v>120124.533487741</v>
      </c>
      <c r="AE311" s="12">
        <f>AE309*AE310</f>
        <v>147664.779893178</v>
      </c>
      <c r="AF311" s="12">
        <f>AF309*AF310</f>
        <v>150479.8404774</v>
      </c>
      <c r="AG311" s="12">
        <f>AG309*AG310</f>
        <v>153090.4520925</v>
      </c>
      <c r="AH311" s="12">
        <f>AH309*AH310</f>
        <v>155513.147116713</v>
      </c>
      <c r="AI311" s="12">
        <f>AI309*AI310</f>
        <v>157762.954132771</v>
      </c>
      <c r="AJ311" s="12">
        <f>AJ309*AJ310</f>
        <v>159853.549577966</v>
      </c>
      <c r="AK311" s="12">
        <f>AK309*AK310</f>
        <v>161797.392924539</v>
      </c>
      <c r="AL311" s="12">
        <f>AL309*AL310</f>
        <v>163605.847263036</v>
      </c>
      <c r="AM311" s="12">
        <f>AM309*AM310</f>
        <v>165289.286942815</v>
      </c>
      <c r="AN311" s="12">
        <f>AN309*AN310</f>
        <v>166857.193731209</v>
      </c>
      <c r="AO311" s="12">
        <f>AO309*AO310</f>
        <v>168318.242782972</v>
      </c>
      <c r="AP311" s="12">
        <f>AP309*AP310</f>
        <v>169680.379561822</v>
      </c>
    </row>
    <row r="312">
      <c r="A312" s="11" t="inlineStr">
        <is>
          <t>App Store proceeds so far this year</t>
        </is>
      </c>
      <c r="B312" s="14" t="inlineStr">
        <is>
          <t>USD</t>
        </is>
      </c>
      <c r="C312" s="56">
        <f>R312</f>
        <v>711228.645901344</v>
      </c>
      <c r="D312" s="56">
        <f>AD312</f>
        <v>1425704.97991676</v>
      </c>
      <c r="E312" s="56">
        <f>AP312</f>
        <v>2091123.83008514</v>
      </c>
      <c r="G312" s="12">
        <f>(G309-G311)/Assumptions!$C$40</f>
        <v>37274.4194806963</v>
      </c>
      <c r="H312" s="12">
        <f>G312+(H309-H311)/Assumptions!$C$40</f>
        <v>79646.5078184966</v>
      </c>
      <c r="I312" s="12">
        <f>H312+(I309-I311)/Assumptions!$C$40</f>
        <v>126719.345787755</v>
      </c>
      <c r="J312" s="12">
        <f>I312+(J309-J311)/Assumptions!$C$40</f>
        <v>178130.756407672</v>
      </c>
      <c r="K312" s="12">
        <f>J312+(K309-K311)/Assumptions!$C$40</f>
        <v>233549.909156644</v>
      </c>
      <c r="L312" s="12">
        <f>K312+(L309-L311)/Assumptions!$C$40</f>
        <v>292674.285283873</v>
      </c>
      <c r="M312" s="12">
        <f>L312+(M309-M311)/Assumptions!$C$40</f>
        <v>355226.963670373</v>
      </c>
      <c r="N312" s="12">
        <f>M312+(N309-N311)/Assumptions!$C$40</f>
        <v>420954.191390254</v>
      </c>
      <c r="O312" s="12">
        <f>N312+(O309-O311)/Assumptions!$C$40</f>
        <v>489623.20726802</v>
      </c>
      <c r="P312" s="12">
        <f>O312+(P309-P311)/Assumptions!$C$40</f>
        <v>561020.290384561</v>
      </c>
      <c r="Q312" s="12">
        <f>P312+(Q309-Q311)/Assumptions!$C$40</f>
        <v>634949.008711473</v>
      </c>
      <c r="R312" s="12">
        <f>Q312+(R309-R311)/Assumptions!$C$40</f>
        <v>711228.645901344</v>
      </c>
      <c r="S312" s="12">
        <f>(S309-S311)/Assumptions!$C$40</f>
        <v>103467.029840015</v>
      </c>
      <c r="T312" s="12">
        <f>S312+(T309-T311)/Assumptions!$C$40</f>
        <v>210444.967515174</v>
      </c>
      <c r="U312" s="12">
        <f>T312+(U309-U311)/Assumptions!$C$40</f>
        <v>320676.107401011</v>
      </c>
      <c r="V312" s="12">
        <f>U312+(V309-V311)/Assumptions!$C$40</f>
        <v>433923.85234905</v>
      </c>
      <c r="W312" s="12">
        <f>V312+(W309-W311)/Assumptions!$C$40</f>
        <v>549970.769641626</v>
      </c>
      <c r="X312" s="12">
        <f>W312+(X309-X311)/Assumptions!$C$40</f>
        <v>668616.844893803</v>
      </c>
      <c r="Y312" s="12">
        <f>X312+(Y309-Y311)/Assumptions!$C$40</f>
        <v>789677.912269054</v>
      </c>
      <c r="Z312" s="12">
        <f>Y312+(Z309-Z311)/Assumptions!$C$40</f>
        <v>912984.24184412</v>
      </c>
      <c r="AA312" s="12">
        <f>Z312+(AA309-AA311)/Assumptions!$C$40</f>
        <v>1038379.26713864</v>
      </c>
      <c r="AB312" s="12">
        <f>AA312+(AB309-AB311)/Assumptions!$C$40</f>
        <v>1165718.43775088</v>
      </c>
      <c r="AC312" s="12">
        <f>AB312+(AC309-AC311)/Assumptions!$C$40</f>
        <v>1294868.18374223</v>
      </c>
      <c r="AD312" s="12">
        <f>AC312+(AD309-AD311)/Assumptions!$C$40</f>
        <v>1425704.97991676</v>
      </c>
      <c r="AE312" s="12">
        <f>(AE309-AE311)/Assumptions!$C$40</f>
        <v>160832.980142331</v>
      </c>
      <c r="AF312" s="12">
        <f>AE312+(AF309-AF311)/Assumptions!$C$40</f>
        <v>324732.05758538</v>
      </c>
      <c r="AG312" s="12">
        <f>AF312+(AG309-AG311)/Assumptions!$C$40</f>
        <v>491474.551355292</v>
      </c>
      <c r="AH312" s="12">
        <f>AG312+(AH309-AH311)/Assumptions!$C$40</f>
        <v>660855.787152937</v>
      </c>
      <c r="AI312" s="12">
        <f>AH312+(AI309-AI311)/Assumptions!$C$40</f>
        <v>832687.459455478</v>
      </c>
      <c r="AJ312" s="12">
        <f>AI312+(AJ309-AJ311)/Assumptions!$C$40</f>
        <v>1006796.15879159</v>
      </c>
      <c r="AK312" s="12">
        <f>AJ312+(AK309-AK311)/Assumptions!$C$40</f>
        <v>1183022.04625194</v>
      </c>
      <c r="AL312" s="12">
        <f>AK312+(AL309-AL311)/Assumptions!$C$40</f>
        <v>1361217.65933626</v>
      </c>
      <c r="AM312" s="12">
        <f>AL312+(AM309-AM311)/Assumptions!$C$40</f>
        <v>1541246.8350398</v>
      </c>
      <c r="AN312" s="12">
        <f>AM312+(AN309-AN311)/Assumptions!$C$40</f>
        <v>1722983.7376742</v>
      </c>
      <c r="AO312" s="12">
        <f>AN312+(AO309-AO311)/Assumptions!$C$40</f>
        <v>1906311.98032413</v>
      </c>
      <c r="AP312" s="12">
        <f>AO312+(AP309-AP311)/Assumptions!$C$40</f>
        <v>2091123.83008514</v>
      </c>
    </row>
    <row r="313">
      <c r="A313" s="11" t="inlineStr">
        <is>
          <t>Membership, App Store (after VAT and Apple)</t>
        </is>
      </c>
      <c r="B313" s="14" t="inlineStr">
        <is>
          <t>AED</t>
        </is>
      </c>
      <c r="C313" s="56">
        <f>SUM(G313:R313)</f>
        <v>2611987.20207269</v>
      </c>
      <c r="D313" s="56">
        <f>SUM(S313:AD313)</f>
        <v>5235901.53874431</v>
      </c>
      <c r="E313" s="56">
        <f>SUM(AE313:AP313)</f>
        <v>7679652.26598767</v>
      </c>
      <c r="G313" s="12">
        <f>G309-G311</f>
        <v>136890.305542857</v>
      </c>
      <c r="H313" s="12">
        <f>H309-H311</f>
        <v>155611.494420571</v>
      </c>
      <c r="I313" s="12">
        <f>I309-I311</f>
        <v>172874.997442103</v>
      </c>
      <c r="J313" s="12">
        <f>J309-J311</f>
        <v>188808.405501645</v>
      </c>
      <c r="K313" s="12">
        <f>K309-K311</f>
        <v>203526.8384706</v>
      </c>
      <c r="L313" s="12">
        <f>L309-L311</f>
        <v>217134.271327246</v>
      </c>
      <c r="M313" s="12">
        <f>M309-M311</f>
        <v>229724.711374422</v>
      </c>
      <c r="N313" s="12">
        <f>N309-N311</f>
        <v>241383.243801264</v>
      </c>
      <c r="O313" s="12">
        <f>O309-O311</f>
        <v>252186.960811093</v>
      </c>
      <c r="P313" s="12">
        <f>P309-P311</f>
        <v>262205.787745498</v>
      </c>
      <c r="Q313" s="12">
        <f>Q309-Q311</f>
        <v>271503.218055585</v>
      </c>
      <c r="R313" s="12">
        <f>R309-R311</f>
        <v>280136.967579802</v>
      </c>
      <c r="S313" s="12">
        <f>S309-S311</f>
        <v>379982.667087456</v>
      </c>
      <c r="T313" s="12">
        <f>T309-T311</f>
        <v>392876.476112022</v>
      </c>
      <c r="U313" s="12">
        <f>U309-U311</f>
        <v>404823.861230735</v>
      </c>
      <c r="V313" s="12">
        <f>V309-V311</f>
        <v>415902.343321674</v>
      </c>
      <c r="W313" s="12">
        <f>W309-W311</f>
        <v>426182.303756983</v>
      </c>
      <c r="X313" s="12">
        <f>X309-X311</f>
        <v>435727.71136362</v>
      </c>
      <c r="Y313" s="12">
        <f>Y309-Y311</f>
        <v>444596.769935612</v>
      </c>
      <c r="Z313" s="12">
        <f>Z309-Z311</f>
        <v>452842.495364427</v>
      </c>
      <c r="AA313" s="12">
        <f>AA309-AA311</f>
        <v>460513.230394119</v>
      </c>
      <c r="AB313" s="12">
        <f>AB309-AB311</f>
        <v>467653.104073443</v>
      </c>
      <c r="AC313" s="12">
        <f>AC309-AC311</f>
        <v>474302.442153251</v>
      </c>
      <c r="AD313" s="12">
        <f>AD309-AD311</f>
        <v>480498.133950964</v>
      </c>
      <c r="AE313" s="12">
        <f>AE309-AE311</f>
        <v>590659.11957271</v>
      </c>
      <c r="AF313" s="12">
        <f>AF309-AF311</f>
        <v>601919.361909599</v>
      </c>
      <c r="AG313" s="12">
        <f>AG309-AG311</f>
        <v>612361.808369999</v>
      </c>
      <c r="AH313" s="12">
        <f>AH309-AH311</f>
        <v>622052.588466852</v>
      </c>
      <c r="AI313" s="12">
        <f>AI309-AI311</f>
        <v>631051.816531082</v>
      </c>
      <c r="AJ313" s="12">
        <f>AJ309-AJ311</f>
        <v>639414.198311863</v>
      </c>
      <c r="AK313" s="12">
        <f>AK309-AK311</f>
        <v>647189.571698155</v>
      </c>
      <c r="AL313" s="12">
        <f>AL309-AL311</f>
        <v>654423.389052142</v>
      </c>
      <c r="AM313" s="12">
        <f>AM309-AM311</f>
        <v>661157.14777126</v>
      </c>
      <c r="AN313" s="12">
        <f>AN309-AN311</f>
        <v>667428.774924835</v>
      </c>
      <c r="AO313" s="12">
        <f>AO309-AO311</f>
        <v>673272.971131888</v>
      </c>
      <c r="AP313" s="12">
        <f>AP309-AP311</f>
        <v>678721.518247287</v>
      </c>
    </row>
    <row r="314">
      <c r="A314" s="11" t="inlineStr">
        <is>
          <t>Company seats (after VAT)</t>
        </is>
      </c>
      <c r="B314" s="14" t="inlineStr">
        <is>
          <t>AED</t>
        </is>
      </c>
      <c r="C314" s="56">
        <f>SUM(G314:R314)</f>
        <v>1600000</v>
      </c>
      <c r="D314" s="56">
        <f>SUM(S314:AD314)</f>
        <v>3760000</v>
      </c>
      <c r="E314" s="56">
        <f>SUM(AE314:AP314)</f>
        <v>5596000</v>
      </c>
      <c r="G314" s="12">
        <f>G306/(1+Assumptions!$C$34)</f>
        <v>0</v>
      </c>
      <c r="H314" s="12">
        <f>H306/(1+Assumptions!$C$34)</f>
        <v>0</v>
      </c>
      <c r="I314" s="12">
        <f>I306/(1+Assumptions!$C$34)</f>
        <v>0</v>
      </c>
      <c r="J314" s="12">
        <f>J306/(1+Assumptions!$C$34)</f>
        <v>0</v>
      </c>
      <c r="K314" s="12">
        <f>K306/(1+Assumptions!$C$34)</f>
        <v>200000</v>
      </c>
      <c r="L314" s="12">
        <f>L306/(1+Assumptions!$C$34)</f>
        <v>200000</v>
      </c>
      <c r="M314" s="12">
        <f>M306/(1+Assumptions!$C$34)</f>
        <v>200000</v>
      </c>
      <c r="N314" s="12">
        <f>N306/(1+Assumptions!$C$34)</f>
        <v>200000</v>
      </c>
      <c r="O314" s="12">
        <f>O306/(1+Assumptions!$C$34)</f>
        <v>200000</v>
      </c>
      <c r="P314" s="12">
        <f>P306/(1+Assumptions!$C$34)</f>
        <v>200000</v>
      </c>
      <c r="Q314" s="12">
        <f>Q306/(1+Assumptions!$C$34)</f>
        <v>200000</v>
      </c>
      <c r="R314" s="12">
        <f>R306/(1+Assumptions!$C$34)</f>
        <v>200000</v>
      </c>
      <c r="S314" s="12">
        <f>S306/(1+Assumptions!$C$34)</f>
        <v>200000</v>
      </c>
      <c r="T314" s="12">
        <f>T306/(1+Assumptions!$C$34)</f>
        <v>200000</v>
      </c>
      <c r="U314" s="12">
        <f>U306/(1+Assumptions!$C$34)</f>
        <v>200000</v>
      </c>
      <c r="V314" s="12">
        <f>V306/(1+Assumptions!$C$34)</f>
        <v>200000</v>
      </c>
      <c r="W314" s="12">
        <f>W306/(1+Assumptions!$C$34)</f>
        <v>370000</v>
      </c>
      <c r="X314" s="12">
        <f>X306/(1+Assumptions!$C$34)</f>
        <v>370000</v>
      </c>
      <c r="Y314" s="12">
        <f>Y306/(1+Assumptions!$C$34)</f>
        <v>370000</v>
      </c>
      <c r="Z314" s="12">
        <f>Z306/(1+Assumptions!$C$34)</f>
        <v>370000</v>
      </c>
      <c r="AA314" s="12">
        <f>AA306/(1+Assumptions!$C$34)</f>
        <v>370000</v>
      </c>
      <c r="AB314" s="12">
        <f>AB306/(1+Assumptions!$C$34)</f>
        <v>370000</v>
      </c>
      <c r="AC314" s="12">
        <f>AC306/(1+Assumptions!$C$34)</f>
        <v>370000</v>
      </c>
      <c r="AD314" s="12">
        <f>AD306/(1+Assumptions!$C$34)</f>
        <v>370000</v>
      </c>
      <c r="AE314" s="12">
        <f>AE306/(1+Assumptions!$C$34)</f>
        <v>370000</v>
      </c>
      <c r="AF314" s="12">
        <f>AF306/(1+Assumptions!$C$34)</f>
        <v>370000</v>
      </c>
      <c r="AG314" s="12">
        <f>AG306/(1+Assumptions!$C$34)</f>
        <v>370000</v>
      </c>
      <c r="AH314" s="12">
        <f>AH306/(1+Assumptions!$C$34)</f>
        <v>370000</v>
      </c>
      <c r="AI314" s="12">
        <f>AI306/(1+Assumptions!$C$34)</f>
        <v>514500</v>
      </c>
      <c r="AJ314" s="12">
        <f>AJ306/(1+Assumptions!$C$34)</f>
        <v>514500</v>
      </c>
      <c r="AK314" s="12">
        <f>AK306/(1+Assumptions!$C$34)</f>
        <v>514500</v>
      </c>
      <c r="AL314" s="12">
        <f>AL306/(1+Assumptions!$C$34)</f>
        <v>514500</v>
      </c>
      <c r="AM314" s="12">
        <f>AM306/(1+Assumptions!$C$34)</f>
        <v>514500</v>
      </c>
      <c r="AN314" s="12">
        <f>AN306/(1+Assumptions!$C$34)</f>
        <v>514500</v>
      </c>
      <c r="AO314" s="12">
        <f>AO306/(1+Assumptions!$C$34)</f>
        <v>514500</v>
      </c>
      <c r="AP314" s="12">
        <f>AP306/(1+Assumptions!$C$34)</f>
        <v>514500</v>
      </c>
    </row>
    <row r="315">
      <c r="A315" s="11" t="inlineStr">
        <is>
          <t>Insurance commission</t>
        </is>
      </c>
      <c r="B315" s="14" t="inlineStr">
        <is>
          <t>AED</t>
        </is>
      </c>
      <c r="C315" s="56">
        <f>SUM(G315:R315)</f>
        <v>148397.443289472</v>
      </c>
      <c r="D315" s="56">
        <f>SUM(S315:AD315)</f>
        <v>564191.115570322</v>
      </c>
      <c r="E315" s="56">
        <f>SUM(AE315:AP315)</f>
        <v>911098.806970127</v>
      </c>
      <c r="G315" s="12">
        <f>G300*Assumptions!$C$43*Assumptions!$C$44/12</f>
        <v>0</v>
      </c>
      <c r="H315" s="12">
        <f>H300*Assumptions!$C$43*Assumptions!$C$44/12</f>
        <v>0</v>
      </c>
      <c r="I315" s="12">
        <f>I300*Assumptions!$C$43*Assumptions!$C$44/12</f>
        <v>0</v>
      </c>
      <c r="J315" s="12">
        <f>J300*Assumptions!$C$43*Assumptions!$C$44/12</f>
        <v>0</v>
      </c>
      <c r="K315" s="12">
        <f>K300*Assumptions!$C$43*Assumptions!$C$44/12</f>
        <v>0</v>
      </c>
      <c r="L315" s="12">
        <f>L300*Assumptions!$C$43*Assumptions!$C$44/12</f>
        <v>12711.84876048</v>
      </c>
      <c r="M315" s="12">
        <f>M300*Assumptions!$C$43*Assumptions!$C$44/12</f>
        <v>15616.032386567</v>
      </c>
      <c r="N315" s="12">
        <f>N300*Assumptions!$C$43*Assumptions!$C$44/12</f>
        <v>18471.641648883</v>
      </c>
      <c r="O315" s="12">
        <f>O300*Assumptions!$C$43*Assumptions!$C$44/12</f>
        <v>21282.4938107987</v>
      </c>
      <c r="P315" s="12">
        <f>P300*Assumptions!$C$43*Assumptions!$C$44/12</f>
        <v>24052.0687636977</v>
      </c>
      <c r="Q315" s="12">
        <f>Q300*Assumptions!$C$43*Assumptions!$C$44/12</f>
        <v>26783.5422696371</v>
      </c>
      <c r="R315" s="12">
        <f>R300*Assumptions!$C$43*Assumptions!$C$44/12</f>
        <v>29479.8156494088</v>
      </c>
      <c r="S315" s="12">
        <f>S300*Assumptions!$C$43*Assumptions!$C$44/12</f>
        <v>32455.5423164802</v>
      </c>
      <c r="T315" s="12">
        <f>T300*Assumptions!$C$43*Assumptions!$C$44/12</f>
        <v>35374.151510803</v>
      </c>
      <c r="U315" s="12">
        <f>U300*Assumptions!$C$43*Assumptions!$C$44/12</f>
        <v>38240.137545469</v>
      </c>
      <c r="V315" s="12">
        <f>V300*Assumptions!$C$43*Assumptions!$C$44/12</f>
        <v>41057.5970030174</v>
      </c>
      <c r="W315" s="12">
        <f>W300*Assumptions!$C$43*Assumptions!$C$44/12</f>
        <v>43605.2679678797</v>
      </c>
      <c r="X315" s="12">
        <f>X300*Assumptions!$C$43*Assumptions!$C$44/12</f>
        <v>46111.5650606451</v>
      </c>
      <c r="Y315" s="12">
        <f>Y300*Assumptions!$C$43*Assumptions!$C$44/12</f>
        <v>48579.6107473439</v>
      </c>
      <c r="Z315" s="12">
        <f>Z300*Assumptions!$C$43*Assumptions!$C$44/12</f>
        <v>51012.2633420003</v>
      </c>
      <c r="AA315" s="12">
        <f>AA300*Assumptions!$C$43*Assumptions!$C$44/12</f>
        <v>53412.1420722377</v>
      </c>
      <c r="AB315" s="12">
        <f>AB300*Assumptions!$C$43*Assumptions!$C$44/12</f>
        <v>55781.64953497</v>
      </c>
      <c r="AC315" s="12">
        <f>AC300*Assumptions!$C$43*Assumptions!$C$44/12</f>
        <v>58122.9918314903</v>
      </c>
      <c r="AD315" s="12">
        <f>AD300*Assumptions!$C$43*Assumptions!$C$44/12</f>
        <v>60438.1966379852</v>
      </c>
      <c r="AE315" s="12">
        <f>AE300*Assumptions!$C$43*Assumptions!$C$44/12</f>
        <v>63060.3294381243</v>
      </c>
      <c r="AF315" s="12">
        <f>AF300*Assumptions!$C$43*Assumptions!$C$44/12</f>
        <v>65632.9081184448</v>
      </c>
      <c r="AG315" s="12">
        <f>AG300*Assumptions!$C$43*Assumptions!$C$44/12</f>
        <v>68159.7841043532</v>
      </c>
      <c r="AH315" s="12">
        <f>AH300*Assumptions!$C$43*Assumptions!$C$44/12</f>
        <v>70644.4723543452</v>
      </c>
      <c r="AI315" s="12">
        <f>AI300*Assumptions!$C$43*Assumptions!$C$44/12</f>
        <v>72898.9341937874</v>
      </c>
      <c r="AJ315" s="12">
        <f>AJ300*Assumptions!$C$43*Assumptions!$C$44/12</f>
        <v>75117.3566611786</v>
      </c>
      <c r="AK315" s="12">
        <f>AK300*Assumptions!$C$43*Assumptions!$C$44/12</f>
        <v>77302.4287582442</v>
      </c>
      <c r="AL315" s="12">
        <f>AL300*Assumptions!$C$43*Assumptions!$C$44/12</f>
        <v>79456.6149498775</v>
      </c>
      <c r="AM315" s="12">
        <f>AM300*Assumptions!$C$43*Assumptions!$C$44/12</f>
        <v>81582.1762199574</v>
      </c>
      <c r="AN315" s="12">
        <f>AN300*Assumptions!$C$43*Assumptions!$C$44/12</f>
        <v>83681.1889537838</v>
      </c>
      <c r="AO315" s="12">
        <f>AO300*Assumptions!$C$43*Assumptions!$C$44/12</f>
        <v>85755.5618867378</v>
      </c>
      <c r="AP315" s="12">
        <f>AP300*Assumptions!$C$43*Assumptions!$C$44/12</f>
        <v>87807.0513312928</v>
      </c>
    </row>
    <row r="316">
      <c r="A316" s="11" t="inlineStr">
        <is>
          <t>Dispatches</t>
        </is>
      </c>
      <c r="B316" s="14" t="inlineStr">
        <is>
          <t>cases</t>
        </is>
      </c>
      <c r="C316" s="61">
        <f>SUM(G316:R316)</f>
        <v>58.4585735514241</v>
      </c>
      <c r="D316" s="61">
        <f>SUM(S316:AD316)</f>
        <v>188.063705190107</v>
      </c>
      <c r="E316" s="61">
        <f>SUM(AE316:AP316)</f>
        <v>303.699602323376</v>
      </c>
      <c r="G316" s="62">
        <f>G298*Assumptions!$C$58/12</f>
        <v>0.6</v>
      </c>
      <c r="H316" s="62">
        <f>H298*Assumptions!$C$58/12</f>
        <v>1.173</v>
      </c>
      <c r="I316" s="62">
        <f>I298*Assumptions!$C$58/12</f>
        <v>1.721268</v>
      </c>
      <c r="J316" s="62">
        <f>J298*Assumptions!$C$58/12</f>
        <v>2.24685816</v>
      </c>
      <c r="K316" s="62">
        <f>K298*Assumptions!$C$58/12</f>
        <v>3.2516329616</v>
      </c>
      <c r="L316" s="62">
        <f>L298*Assumptions!$C$58/12</f>
        <v>4.23728292016</v>
      </c>
      <c r="M316" s="62">
        <f>M298*Assumptions!$C$58/12</f>
        <v>5.20534412885568</v>
      </c>
      <c r="N316" s="62">
        <f>N298*Assumptions!$C$58/12</f>
        <v>6.15721388296099</v>
      </c>
      <c r="O316" s="62">
        <f>O298*Assumptions!$C$58/12</f>
        <v>7.09416460359957</v>
      </c>
      <c r="P316" s="62">
        <f>P298*Assumptions!$C$58/12</f>
        <v>8.0173562545659</v>
      </c>
      <c r="Q316" s="62">
        <f>Q298*Assumptions!$C$58/12</f>
        <v>8.92784742321237</v>
      </c>
      <c r="R316" s="62">
        <f>R298*Assumptions!$C$58/12</f>
        <v>9.8266052164696</v>
      </c>
      <c r="S316" s="62">
        <f>S298*Assumptions!$C$58/12</f>
        <v>10.8185141054934</v>
      </c>
      <c r="T316" s="62">
        <f>T298*Assumptions!$C$58/12</f>
        <v>11.7913838369343</v>
      </c>
      <c r="U316" s="62">
        <f>U298*Assumptions!$C$58/12</f>
        <v>12.7467125151563</v>
      </c>
      <c r="V316" s="62">
        <f>V298*Assumptions!$C$58/12</f>
        <v>13.6858656676725</v>
      </c>
      <c r="W316" s="62">
        <f>W298*Assumptions!$C$58/12</f>
        <v>14.5350893226266</v>
      </c>
      <c r="X316" s="62">
        <f>X298*Assumptions!$C$58/12</f>
        <v>15.3705216868817</v>
      </c>
      <c r="Y316" s="62">
        <f>Y298*Assumptions!$C$58/12</f>
        <v>16.193203582448</v>
      </c>
      <c r="Z316" s="62">
        <f>Z298*Assumptions!$C$58/12</f>
        <v>17.0040877806668</v>
      </c>
      <c r="AA316" s="62">
        <f>AA298*Assumptions!$C$58/12</f>
        <v>17.8040473574126</v>
      </c>
      <c r="AB316" s="62">
        <f>AB298*Assumptions!$C$58/12</f>
        <v>18.5938831783233</v>
      </c>
      <c r="AC316" s="62">
        <f>AC298*Assumptions!$C$58/12</f>
        <v>19.3743306104968</v>
      </c>
      <c r="AD316" s="62">
        <f>AD298*Assumptions!$C$58/12</f>
        <v>20.1460655459951</v>
      </c>
      <c r="AE316" s="62">
        <f>AE298*Assumptions!$C$58/12</f>
        <v>21.0201098127081</v>
      </c>
      <c r="AF316" s="62">
        <f>AF298*Assumptions!$C$58/12</f>
        <v>21.8776360394816</v>
      </c>
      <c r="AG316" s="62">
        <f>AG298*Assumptions!$C$58/12</f>
        <v>22.7199280347844</v>
      </c>
      <c r="AH316" s="62">
        <f>AH298*Assumptions!$C$58/12</f>
        <v>23.5481574514484</v>
      </c>
      <c r="AI316" s="62">
        <f>AI298*Assumptions!$C$58/12</f>
        <v>24.2996447312625</v>
      </c>
      <c r="AJ316" s="62">
        <f>AJ298*Assumptions!$C$58/12</f>
        <v>25.0391188870595</v>
      </c>
      <c r="AK316" s="62">
        <f>AK298*Assumptions!$C$58/12</f>
        <v>25.7674762527481</v>
      </c>
      <c r="AL316" s="62">
        <f>AL298*Assumptions!$C$58/12</f>
        <v>26.4855383166258</v>
      </c>
      <c r="AM316" s="62">
        <f>AM298*Assumptions!$C$58/12</f>
        <v>27.1940587399858</v>
      </c>
      <c r="AN316" s="62">
        <f>AN298*Assumptions!$C$58/12</f>
        <v>27.8937296512613</v>
      </c>
      <c r="AO316" s="62">
        <f>AO298*Assumptions!$C$58/12</f>
        <v>28.5851872955793</v>
      </c>
      <c r="AP316" s="62">
        <f>AP298*Assumptions!$C$58/12</f>
        <v>29.2690171104309</v>
      </c>
    </row>
    <row r="317">
      <c r="A317" s="35" t="inlineStr">
        <is>
          <t>Direct costs (AED)</t>
        </is>
      </c>
      <c r="B317" s="14" t="inlineStr">
        <is>
          <t>AED</t>
        </is>
      </c>
      <c r="C317" s="56">
        <f>SUM(G317:R317)</f>
        <v>87687.8603271362</v>
      </c>
      <c r="D317" s="56">
        <f>SUM(S317:AD317)</f>
        <v>282095.557785161</v>
      </c>
      <c r="E317" s="56">
        <f>SUM(AE317:AP317)</f>
        <v>455549.403485064</v>
      </c>
      <c r="G317" s="12">
        <f>G316*Assumptions!$C$46*Assumptions!$C$47*Assumptions!$C$48*Assumptions!$C$45</f>
        <v>900</v>
      </c>
      <c r="H317" s="12">
        <f>H316*Assumptions!$C$46*Assumptions!$C$47*Assumptions!$C$48*Assumptions!$C$45</f>
        <v>1759.5</v>
      </c>
      <c r="I317" s="12">
        <f>I316*Assumptions!$C$46*Assumptions!$C$47*Assumptions!$C$48*Assumptions!$C$45</f>
        <v>2581.902</v>
      </c>
      <c r="J317" s="12">
        <f>J316*Assumptions!$C$46*Assumptions!$C$47*Assumptions!$C$48*Assumptions!$C$45</f>
        <v>3370.28724</v>
      </c>
      <c r="K317" s="12">
        <f>K316*Assumptions!$C$46*Assumptions!$C$47*Assumptions!$C$48*Assumptions!$C$45</f>
        <v>4877.4494424</v>
      </c>
      <c r="L317" s="12">
        <f>L316*Assumptions!$C$46*Assumptions!$C$47*Assumptions!$C$48*Assumptions!$C$45</f>
        <v>6355.92438024</v>
      </c>
      <c r="M317" s="12">
        <f>M316*Assumptions!$C$46*Assumptions!$C$47*Assumptions!$C$48*Assumptions!$C$45</f>
        <v>7808.01619328352</v>
      </c>
      <c r="N317" s="12">
        <f>N316*Assumptions!$C$46*Assumptions!$C$47*Assumptions!$C$48*Assumptions!$C$45</f>
        <v>9235.82082444148</v>
      </c>
      <c r="O317" s="12">
        <f>O316*Assumptions!$C$46*Assumptions!$C$47*Assumptions!$C$48*Assumptions!$C$45</f>
        <v>10641.2469053994</v>
      </c>
      <c r="P317" s="12">
        <f>P316*Assumptions!$C$46*Assumptions!$C$47*Assumptions!$C$48*Assumptions!$C$45</f>
        <v>12026.0343818488</v>
      </c>
      <c r="Q317" s="12">
        <f>Q316*Assumptions!$C$46*Assumptions!$C$47*Assumptions!$C$48*Assumptions!$C$45</f>
        <v>13391.7711348186</v>
      </c>
      <c r="R317" s="12">
        <f>R316*Assumptions!$C$46*Assumptions!$C$47*Assumptions!$C$48*Assumptions!$C$45</f>
        <v>14739.9078247044</v>
      </c>
      <c r="S317" s="12">
        <f>S316*Assumptions!$C$46*Assumptions!$C$47*Assumptions!$C$48*Assumptions!$C$45</f>
        <v>16227.7711582401</v>
      </c>
      <c r="T317" s="12">
        <f>T316*Assumptions!$C$46*Assumptions!$C$47*Assumptions!$C$48*Assumptions!$C$45</f>
        <v>17687.0757554015</v>
      </c>
      <c r="U317" s="12">
        <f>U316*Assumptions!$C$46*Assumptions!$C$47*Assumptions!$C$48*Assumptions!$C$45</f>
        <v>19120.0687727345</v>
      </c>
      <c r="V317" s="12">
        <f>V316*Assumptions!$C$46*Assumptions!$C$47*Assumptions!$C$48*Assumptions!$C$45</f>
        <v>20528.7985015087</v>
      </c>
      <c r="W317" s="12">
        <f>W316*Assumptions!$C$46*Assumptions!$C$47*Assumptions!$C$48*Assumptions!$C$45</f>
        <v>21802.6339839399</v>
      </c>
      <c r="X317" s="12">
        <f>X316*Assumptions!$C$46*Assumptions!$C$47*Assumptions!$C$48*Assumptions!$C$45</f>
        <v>23055.7825303225</v>
      </c>
      <c r="Y317" s="12">
        <f>Y316*Assumptions!$C$46*Assumptions!$C$47*Assumptions!$C$48*Assumptions!$C$45</f>
        <v>24289.805373672</v>
      </c>
      <c r="Z317" s="12">
        <f>Z316*Assumptions!$C$46*Assumptions!$C$47*Assumptions!$C$48*Assumptions!$C$45</f>
        <v>25506.1316710002</v>
      </c>
      <c r="AA317" s="12">
        <f>AA316*Assumptions!$C$46*Assumptions!$C$47*Assumptions!$C$48*Assumptions!$C$45</f>
        <v>26706.0710361189</v>
      </c>
      <c r="AB317" s="12">
        <f>AB316*Assumptions!$C$46*Assumptions!$C$47*Assumptions!$C$48*Assumptions!$C$45</f>
        <v>27890.824767485</v>
      </c>
      <c r="AC317" s="12">
        <f>AC316*Assumptions!$C$46*Assumptions!$C$47*Assumptions!$C$48*Assumptions!$C$45</f>
        <v>29061.4959157452</v>
      </c>
      <c r="AD317" s="12">
        <f>AD316*Assumptions!$C$46*Assumptions!$C$47*Assumptions!$C$48*Assumptions!$C$45</f>
        <v>30219.0983189926</v>
      </c>
      <c r="AE317" s="12">
        <f>AE316*Assumptions!$C$46*Assumptions!$C$47*Assumptions!$C$48*Assumptions!$C$45</f>
        <v>31530.1647190621</v>
      </c>
      <c r="AF317" s="12">
        <f>AF316*Assumptions!$C$46*Assumptions!$C$47*Assumptions!$C$48*Assumptions!$C$45</f>
        <v>32816.4540592224</v>
      </c>
      <c r="AG317" s="12">
        <f>AG316*Assumptions!$C$46*Assumptions!$C$47*Assumptions!$C$48*Assumptions!$C$45</f>
        <v>34079.8920521766</v>
      </c>
      <c r="AH317" s="12">
        <f>AH316*Assumptions!$C$46*Assumptions!$C$47*Assumptions!$C$48*Assumptions!$C$45</f>
        <v>35322.2361771726</v>
      </c>
      <c r="AI317" s="12">
        <f>AI316*Assumptions!$C$46*Assumptions!$C$47*Assumptions!$C$48*Assumptions!$C$45</f>
        <v>36449.4670968937</v>
      </c>
      <c r="AJ317" s="12">
        <f>AJ316*Assumptions!$C$46*Assumptions!$C$47*Assumptions!$C$48*Assumptions!$C$45</f>
        <v>37558.6783305893</v>
      </c>
      <c r="AK317" s="12">
        <f>AK316*Assumptions!$C$46*Assumptions!$C$47*Assumptions!$C$48*Assumptions!$C$45</f>
        <v>38651.2143791221</v>
      </c>
      <c r="AL317" s="12">
        <f>AL316*Assumptions!$C$46*Assumptions!$C$47*Assumptions!$C$48*Assumptions!$C$45</f>
        <v>39728.3074749387</v>
      </c>
      <c r="AM317" s="12">
        <f>AM316*Assumptions!$C$46*Assumptions!$C$47*Assumptions!$C$48*Assumptions!$C$45</f>
        <v>40791.0881099787</v>
      </c>
      <c r="AN317" s="12">
        <f>AN316*Assumptions!$C$46*Assumptions!$C$47*Assumptions!$C$48*Assumptions!$C$45</f>
        <v>41840.5944768919</v>
      </c>
      <c r="AO317" s="12">
        <f>AO316*Assumptions!$C$46*Assumptions!$C$47*Assumptions!$C$48*Assumptions!$C$45</f>
        <v>42877.7809433689</v>
      </c>
      <c r="AP317" s="12">
        <f>AP316*Assumptions!$C$46*Assumptions!$C$47*Assumptions!$C$48*Assumptions!$C$45</f>
        <v>43903.5256656464</v>
      </c>
    </row>
    <row r="318">
      <c r="A318" s="11" t="inlineStr">
        <is>
          <t>Law-firm panel membership</t>
        </is>
      </c>
      <c r="B318" s="14" t="inlineStr">
        <is>
          <t>AED</t>
        </is>
      </c>
      <c r="C318" s="56">
        <f>SUM(G318:R318)</f>
        <v>0</v>
      </c>
      <c r="D318" s="56">
        <f>SUM(S318:AD318)</f>
        <v>0</v>
      </c>
      <c r="E318" s="56">
        <f>SUM(AE318:AP318)</f>
        <v>240000</v>
      </c>
      <c r="G318" s="12">
        <f>IF(G276&gt;=Assumptions!$C$50,Assumptions!$C$49*Assumptions!$C$51,0)</f>
        <v>0</v>
      </c>
      <c r="H318" s="12">
        <f>IF(H276&gt;=Assumptions!$C$50,Assumptions!$C$49*Assumptions!$C$51,0)</f>
        <v>0</v>
      </c>
      <c r="I318" s="12">
        <f>IF(I276&gt;=Assumptions!$C$50,Assumptions!$C$49*Assumptions!$C$51,0)</f>
        <v>0</v>
      </c>
      <c r="J318" s="12">
        <f>IF(J276&gt;=Assumptions!$C$50,Assumptions!$C$49*Assumptions!$C$51,0)</f>
        <v>0</v>
      </c>
      <c r="K318" s="12">
        <f>IF(K276&gt;=Assumptions!$C$50,Assumptions!$C$49*Assumptions!$C$51,0)</f>
        <v>0</v>
      </c>
      <c r="L318" s="12">
        <f>IF(L276&gt;=Assumptions!$C$50,Assumptions!$C$49*Assumptions!$C$51,0)</f>
        <v>0</v>
      </c>
      <c r="M318" s="12">
        <f>IF(M276&gt;=Assumptions!$C$50,Assumptions!$C$49*Assumptions!$C$51,0)</f>
        <v>0</v>
      </c>
      <c r="N318" s="12">
        <f>IF(N276&gt;=Assumptions!$C$50,Assumptions!$C$49*Assumptions!$C$51,0)</f>
        <v>0</v>
      </c>
      <c r="O318" s="12">
        <f>IF(O276&gt;=Assumptions!$C$50,Assumptions!$C$49*Assumptions!$C$51,0)</f>
        <v>0</v>
      </c>
      <c r="P318" s="12">
        <f>IF(P276&gt;=Assumptions!$C$50,Assumptions!$C$49*Assumptions!$C$51,0)</f>
        <v>0</v>
      </c>
      <c r="Q318" s="12">
        <f>IF(Q276&gt;=Assumptions!$C$50,Assumptions!$C$49*Assumptions!$C$51,0)</f>
        <v>0</v>
      </c>
      <c r="R318" s="12">
        <f>IF(R276&gt;=Assumptions!$C$50,Assumptions!$C$49*Assumptions!$C$51,0)</f>
        <v>0</v>
      </c>
      <c r="S318" s="12">
        <f>IF(S276&gt;=Assumptions!$C$50,Assumptions!$C$49*Assumptions!$C$51,0)</f>
        <v>0</v>
      </c>
      <c r="T318" s="12">
        <f>IF(T276&gt;=Assumptions!$C$50,Assumptions!$C$49*Assumptions!$C$51,0)</f>
        <v>0</v>
      </c>
      <c r="U318" s="12">
        <f>IF(U276&gt;=Assumptions!$C$50,Assumptions!$C$49*Assumptions!$C$51,0)</f>
        <v>0</v>
      </c>
      <c r="V318" s="12">
        <f>IF(V276&gt;=Assumptions!$C$50,Assumptions!$C$49*Assumptions!$C$51,0)</f>
        <v>0</v>
      </c>
      <c r="W318" s="12">
        <f>IF(W276&gt;=Assumptions!$C$50,Assumptions!$C$49*Assumptions!$C$51,0)</f>
        <v>0</v>
      </c>
      <c r="X318" s="12">
        <f>IF(X276&gt;=Assumptions!$C$50,Assumptions!$C$49*Assumptions!$C$51,0)</f>
        <v>0</v>
      </c>
      <c r="Y318" s="12">
        <f>IF(Y276&gt;=Assumptions!$C$50,Assumptions!$C$49*Assumptions!$C$51,0)</f>
        <v>0</v>
      </c>
      <c r="Z318" s="12">
        <f>IF(Z276&gt;=Assumptions!$C$50,Assumptions!$C$49*Assumptions!$C$51,0)</f>
        <v>0</v>
      </c>
      <c r="AA318" s="12">
        <f>IF(AA276&gt;=Assumptions!$C$50,Assumptions!$C$49*Assumptions!$C$51,0)</f>
        <v>0</v>
      </c>
      <c r="AB318" s="12">
        <f>IF(AB276&gt;=Assumptions!$C$50,Assumptions!$C$49*Assumptions!$C$51,0)</f>
        <v>0</v>
      </c>
      <c r="AC318" s="12">
        <f>IF(AC276&gt;=Assumptions!$C$50,Assumptions!$C$49*Assumptions!$C$51,0)</f>
        <v>0</v>
      </c>
      <c r="AD318" s="12">
        <f>IF(AD276&gt;=Assumptions!$C$50,Assumptions!$C$49*Assumptions!$C$51,0)</f>
        <v>0</v>
      </c>
      <c r="AE318" s="12">
        <f>IF(AE276&gt;=Assumptions!$C$50,Assumptions!$C$49*Assumptions!$C$51,0)</f>
        <v>20000</v>
      </c>
      <c r="AF318" s="12">
        <f>IF(AF276&gt;=Assumptions!$C$50,Assumptions!$C$49*Assumptions!$C$51,0)</f>
        <v>20000</v>
      </c>
      <c r="AG318" s="12">
        <f>IF(AG276&gt;=Assumptions!$C$50,Assumptions!$C$49*Assumptions!$C$51,0)</f>
        <v>20000</v>
      </c>
      <c r="AH318" s="12">
        <f>IF(AH276&gt;=Assumptions!$C$50,Assumptions!$C$49*Assumptions!$C$51,0)</f>
        <v>20000</v>
      </c>
      <c r="AI318" s="12">
        <f>IF(AI276&gt;=Assumptions!$C$50,Assumptions!$C$49*Assumptions!$C$51,0)</f>
        <v>20000</v>
      </c>
      <c r="AJ318" s="12">
        <f>IF(AJ276&gt;=Assumptions!$C$50,Assumptions!$C$49*Assumptions!$C$51,0)</f>
        <v>20000</v>
      </c>
      <c r="AK318" s="12">
        <f>IF(AK276&gt;=Assumptions!$C$50,Assumptions!$C$49*Assumptions!$C$51,0)</f>
        <v>20000</v>
      </c>
      <c r="AL318" s="12">
        <f>IF(AL276&gt;=Assumptions!$C$50,Assumptions!$C$49*Assumptions!$C$51,0)</f>
        <v>20000</v>
      </c>
      <c r="AM318" s="12">
        <f>IF(AM276&gt;=Assumptions!$C$50,Assumptions!$C$49*Assumptions!$C$51,0)</f>
        <v>20000</v>
      </c>
      <c r="AN318" s="12">
        <f>IF(AN276&gt;=Assumptions!$C$50,Assumptions!$C$49*Assumptions!$C$51,0)</f>
        <v>20000</v>
      </c>
      <c r="AO318" s="12">
        <f>IF(AO276&gt;=Assumptions!$C$50,Assumptions!$C$49*Assumptions!$C$51,0)</f>
        <v>20000</v>
      </c>
      <c r="AP318" s="12">
        <f>IF(AP276&gt;=Assumptions!$C$50,Assumptions!$C$49*Assumptions!$C$51,0)</f>
        <v>20000</v>
      </c>
    </row>
    <row r="319">
      <c r="A319" s="38" t="inlineStr">
        <is>
          <t>Net revenue</t>
        </is>
      </c>
      <c r="B319" s="58" t="inlineStr">
        <is>
          <t>AED</t>
        </is>
      </c>
      <c r="C319" s="59">
        <f>SUM(G319:R319)</f>
        <v>4448072.5056893</v>
      </c>
      <c r="D319" s="59">
        <f>SUM(S319:AD319)</f>
        <v>9842188.21209979</v>
      </c>
      <c r="E319" s="59">
        <f>SUM(AE319:AP319)</f>
        <v>14882300.4764429</v>
      </c>
      <c r="F319" s="40" t="n"/>
      <c r="G319" s="51">
        <f>G313+G314+G315+G317+G318</f>
        <v>137790.305542857</v>
      </c>
      <c r="H319" s="51">
        <f>H313+H314+H315+H317+H318</f>
        <v>157370.994420571</v>
      </c>
      <c r="I319" s="51">
        <f>I313+I314+I315+I317+I318</f>
        <v>175456.899442103</v>
      </c>
      <c r="J319" s="51">
        <f>J313+J314+J315+J317+J318</f>
        <v>192178.692741645</v>
      </c>
      <c r="K319" s="51">
        <f>K313+K314+K315+K317+K318</f>
        <v>408404.287913</v>
      </c>
      <c r="L319" s="51">
        <f>L313+L314+L315+L317+L318</f>
        <v>436202.044467966</v>
      </c>
      <c r="M319" s="51">
        <f>M313+M314+M315+M317+M318</f>
        <v>453148.759954273</v>
      </c>
      <c r="N319" s="51">
        <f>N313+N314+N315+N317+N318</f>
        <v>469090.706274589</v>
      </c>
      <c r="O319" s="51">
        <f>O313+O314+O315+O317+O318</f>
        <v>484110.701527291</v>
      </c>
      <c r="P319" s="51">
        <f>P313+P314+P315+P317+P318</f>
        <v>498283.890891045</v>
      </c>
      <c r="Q319" s="51">
        <f>Q313+Q314+Q315+Q317+Q318</f>
        <v>511678.53146004</v>
      </c>
      <c r="R319" s="51">
        <f>R313+R314+R315+R317+R318</f>
        <v>524356.691053915</v>
      </c>
      <c r="S319" s="51">
        <f>S313+S314+S315+S317+S318</f>
        <v>628665.980562177</v>
      </c>
      <c r="T319" s="51">
        <f>T313+T314+T315+T317+T318</f>
        <v>645937.703378226</v>
      </c>
      <c r="U319" s="51">
        <f>U313+U314+U315+U317+U318</f>
        <v>662184.067548939</v>
      </c>
      <c r="V319" s="51">
        <f>V313+V314+V315+V317+V318</f>
        <v>677488.7388262</v>
      </c>
      <c r="W319" s="51">
        <f>W313+W314+W315+W317+W318</f>
        <v>861590.205708802</v>
      </c>
      <c r="X319" s="51">
        <f>X313+X314+X315+X317+X318</f>
        <v>874895.058954587</v>
      </c>
      <c r="Y319" s="51">
        <f>Y313+Y314+Y315+Y317+Y318</f>
        <v>887466.186056628</v>
      </c>
      <c r="Z319" s="51">
        <f>Z313+Z314+Z315+Z317+Z318</f>
        <v>899360.890377428</v>
      </c>
      <c r="AA319" s="51">
        <f>AA313+AA314+AA315+AA317+AA318</f>
        <v>910631.443502476</v>
      </c>
      <c r="AB319" s="51">
        <f>AB313+AB314+AB315+AB317+AB318</f>
        <v>921325.578375898</v>
      </c>
      <c r="AC319" s="51">
        <f>AC313+AC314+AC315+AC317+AC318</f>
        <v>931486.929900486</v>
      </c>
      <c r="AD319" s="51">
        <f>AD313+AD314+AD315+AD317+AD318</f>
        <v>941155.428907942</v>
      </c>
      <c r="AE319" s="51">
        <f>AE313+AE314+AE315+AE317+AE318</f>
        <v>1075249.6137299</v>
      </c>
      <c r="AF319" s="51">
        <f>AF313+AF314+AF315+AF317+AF318</f>
        <v>1090368.72408727</v>
      </c>
      <c r="AG319" s="51">
        <f>AG313+AG314+AG315+AG317+AG318</f>
        <v>1104601.48452653</v>
      </c>
      <c r="AH319" s="51">
        <f>AH313+AH314+AH315+AH317+AH318</f>
        <v>1118019.29699837</v>
      </c>
      <c r="AI319" s="51">
        <f>AI313+AI314+AI315+AI317+AI318</f>
        <v>1274900.21782176</v>
      </c>
      <c r="AJ319" s="51">
        <f>AJ313+AJ314+AJ315+AJ317+AJ318</f>
        <v>1286590.23330363</v>
      </c>
      <c r="AK319" s="51">
        <f>AK313+AK314+AK315+AK317+AK318</f>
        <v>1297643.21483552</v>
      </c>
      <c r="AL319" s="51">
        <f>AL313+AL314+AL315+AL317+AL318</f>
        <v>1308108.31147696</v>
      </c>
      <c r="AM319" s="51">
        <f>AM313+AM314+AM315+AM317+AM318</f>
        <v>1318030.4121012</v>
      </c>
      <c r="AN319" s="51">
        <f>AN313+AN314+AN315+AN317+AN318</f>
        <v>1327450.55835551</v>
      </c>
      <c r="AO319" s="51">
        <f>AO313+AO314+AO315+AO317+AO318</f>
        <v>1336406.31396199</v>
      </c>
      <c r="AP319" s="51">
        <f>AP313+AP314+AP315+AP317+AP318</f>
        <v>1344932.09524423</v>
      </c>
    </row>
    <row r="322">
      <c r="A322" s="11" t="inlineStr">
        <is>
          <t>ID checks</t>
        </is>
      </c>
      <c r="B322" s="14" t="inlineStr">
        <is>
          <t>AED</t>
        </is>
      </c>
      <c r="C322" s="56">
        <f>SUM(G322:R322)</f>
        <v>89600</v>
      </c>
      <c r="D322" s="56">
        <f>SUM(S322:AD322)</f>
        <v>124800</v>
      </c>
      <c r="E322" s="56">
        <f>SUM(AE322:AP322)</f>
        <v>144000</v>
      </c>
      <c r="G322" s="12">
        <f>(G284+G294)*Assumptions!$C$54</f>
        <v>4800</v>
      </c>
      <c r="H322" s="12">
        <f>(H284+H294)*Assumptions!$C$54</f>
        <v>4800</v>
      </c>
      <c r="I322" s="12">
        <f>(I284+I294)*Assumptions!$C$54</f>
        <v>4800</v>
      </c>
      <c r="J322" s="12">
        <f>(J284+J294)*Assumptions!$C$54</f>
        <v>4800</v>
      </c>
      <c r="K322" s="12">
        <f>(K284+K294)*Assumptions!$C$54</f>
        <v>8800</v>
      </c>
      <c r="L322" s="12">
        <f>(L284+L294)*Assumptions!$C$54</f>
        <v>8800</v>
      </c>
      <c r="M322" s="12">
        <f>(M284+M294)*Assumptions!$C$54</f>
        <v>8800</v>
      </c>
      <c r="N322" s="12">
        <f>(N284+N294)*Assumptions!$C$54</f>
        <v>8800</v>
      </c>
      <c r="O322" s="12">
        <f>(O284+O294)*Assumptions!$C$54</f>
        <v>8800</v>
      </c>
      <c r="P322" s="12">
        <f>(P284+P294)*Assumptions!$C$54</f>
        <v>8800</v>
      </c>
      <c r="Q322" s="12">
        <f>(Q284+Q294)*Assumptions!$C$54</f>
        <v>8800</v>
      </c>
      <c r="R322" s="12">
        <f>(R284+R294)*Assumptions!$C$54</f>
        <v>8800</v>
      </c>
      <c r="S322" s="12">
        <f>(S284+S294)*Assumptions!$C$54</f>
        <v>10400</v>
      </c>
      <c r="T322" s="12">
        <f>(T284+T294)*Assumptions!$C$54</f>
        <v>10400</v>
      </c>
      <c r="U322" s="12">
        <f>(U284+U294)*Assumptions!$C$54</f>
        <v>10400</v>
      </c>
      <c r="V322" s="12">
        <f>(V284+V294)*Assumptions!$C$54</f>
        <v>10400</v>
      </c>
      <c r="W322" s="12">
        <f>(W284+W294)*Assumptions!$C$54</f>
        <v>10400</v>
      </c>
      <c r="X322" s="12">
        <f>(X284+X294)*Assumptions!$C$54</f>
        <v>10400</v>
      </c>
      <c r="Y322" s="12">
        <f>(Y284+Y294)*Assumptions!$C$54</f>
        <v>10400</v>
      </c>
      <c r="Z322" s="12">
        <f>(Z284+Z294)*Assumptions!$C$54</f>
        <v>10400</v>
      </c>
      <c r="AA322" s="12">
        <f>(AA284+AA294)*Assumptions!$C$54</f>
        <v>10400</v>
      </c>
      <c r="AB322" s="12">
        <f>(AB284+AB294)*Assumptions!$C$54</f>
        <v>10400</v>
      </c>
      <c r="AC322" s="12">
        <f>(AC284+AC294)*Assumptions!$C$54</f>
        <v>10400</v>
      </c>
      <c r="AD322" s="12">
        <f>(AD284+AD294)*Assumptions!$C$54</f>
        <v>10400</v>
      </c>
      <c r="AE322" s="12">
        <f>(AE284+AE294)*Assumptions!$C$54</f>
        <v>12000</v>
      </c>
      <c r="AF322" s="12">
        <f>(AF284+AF294)*Assumptions!$C$54</f>
        <v>12000</v>
      </c>
      <c r="AG322" s="12">
        <f>(AG284+AG294)*Assumptions!$C$54</f>
        <v>12000</v>
      </c>
      <c r="AH322" s="12">
        <f>(AH284+AH294)*Assumptions!$C$54</f>
        <v>12000</v>
      </c>
      <c r="AI322" s="12">
        <f>(AI284+AI294)*Assumptions!$C$54</f>
        <v>12000</v>
      </c>
      <c r="AJ322" s="12">
        <f>(AJ284+AJ294)*Assumptions!$C$54</f>
        <v>12000</v>
      </c>
      <c r="AK322" s="12">
        <f>(AK284+AK294)*Assumptions!$C$54</f>
        <v>12000</v>
      </c>
      <c r="AL322" s="12">
        <f>(AL284+AL294)*Assumptions!$C$54</f>
        <v>12000</v>
      </c>
      <c r="AM322" s="12">
        <f>(AM284+AM294)*Assumptions!$C$54</f>
        <v>12000</v>
      </c>
      <c r="AN322" s="12">
        <f>(AN284+AN294)*Assumptions!$C$54</f>
        <v>12000</v>
      </c>
      <c r="AO322" s="12">
        <f>(AO284+AO294)*Assumptions!$C$54</f>
        <v>12000</v>
      </c>
      <c r="AP322" s="12">
        <f>(AP284+AP294)*Assumptions!$C$54</f>
        <v>12000</v>
      </c>
    </row>
    <row r="323">
      <c r="A323" s="11" t="inlineStr">
        <is>
          <t>Messages, codes and notifications</t>
        </is>
      </c>
      <c r="B323" s="14" t="inlineStr">
        <is>
          <t>AED</t>
        </is>
      </c>
      <c r="C323" s="56">
        <f>SUM(G323:R323)</f>
        <v>70150.2882617089</v>
      </c>
      <c r="D323" s="56">
        <f>SUM(S323:AD323)</f>
        <v>225676.446228129</v>
      </c>
      <c r="E323" s="56">
        <f>SUM(AE323:AP323)</f>
        <v>364439.522788051</v>
      </c>
      <c r="G323" s="12">
        <f>G298*Assumptions!$C$55</f>
        <v>720</v>
      </c>
      <c r="H323" s="12">
        <f>H298*Assumptions!$C$55</f>
        <v>1407.6</v>
      </c>
      <c r="I323" s="12">
        <f>I298*Assumptions!$C$55</f>
        <v>2065.5216</v>
      </c>
      <c r="J323" s="12">
        <f>J298*Assumptions!$C$55</f>
        <v>2696.229792</v>
      </c>
      <c r="K323" s="12">
        <f>K298*Assumptions!$C$55</f>
        <v>3901.95955392</v>
      </c>
      <c r="L323" s="12">
        <f>L298*Assumptions!$C$55</f>
        <v>5084.739504192</v>
      </c>
      <c r="M323" s="12">
        <f>M298*Assumptions!$C$55</f>
        <v>6246.41295462682</v>
      </c>
      <c r="N323" s="12">
        <f>N298*Assumptions!$C$55</f>
        <v>7388.65665955318</v>
      </c>
      <c r="O323" s="12">
        <f>O298*Assumptions!$C$55</f>
        <v>8512.99752431949</v>
      </c>
      <c r="P323" s="12">
        <f>P298*Assumptions!$C$55</f>
        <v>9620.82750547908</v>
      </c>
      <c r="Q323" s="12">
        <f>Q298*Assumptions!$C$55</f>
        <v>10713.4169078548</v>
      </c>
      <c r="R323" s="12">
        <f>R298*Assumptions!$C$55</f>
        <v>11791.9262597635</v>
      </c>
      <c r="S323" s="12">
        <f>S298*Assumptions!$C$55</f>
        <v>12982.2169265921</v>
      </c>
      <c r="T323" s="12">
        <f>T298*Assumptions!$C$55</f>
        <v>14149.6606043212</v>
      </c>
      <c r="U323" s="12">
        <f>U298*Assumptions!$C$55</f>
        <v>15296.0550181876</v>
      </c>
      <c r="V323" s="12">
        <f>V298*Assumptions!$C$55</f>
        <v>16423.038801207</v>
      </c>
      <c r="W323" s="12">
        <f>W298*Assumptions!$C$55</f>
        <v>17442.1071871519</v>
      </c>
      <c r="X323" s="12">
        <f>X298*Assumptions!$C$55</f>
        <v>18444.626024258</v>
      </c>
      <c r="Y323" s="12">
        <f>Y298*Assumptions!$C$55</f>
        <v>19431.8442989376</v>
      </c>
      <c r="Z323" s="12">
        <f>Z298*Assumptions!$C$55</f>
        <v>20404.9053368001</v>
      </c>
      <c r="AA323" s="12">
        <f>AA298*Assumptions!$C$55</f>
        <v>21364.8568288951</v>
      </c>
      <c r="AB323" s="12">
        <f>AB298*Assumptions!$C$55</f>
        <v>22312.659813988</v>
      </c>
      <c r="AC323" s="12">
        <f>AC298*Assumptions!$C$55</f>
        <v>23249.1967325961</v>
      </c>
      <c r="AD323" s="12">
        <f>AD298*Assumptions!$C$55</f>
        <v>24175.2786551941</v>
      </c>
      <c r="AE323" s="12">
        <f>AE298*Assumptions!$C$55</f>
        <v>25224.1317752497</v>
      </c>
      <c r="AF323" s="12">
        <f>AF298*Assumptions!$C$55</f>
        <v>26253.1632473779</v>
      </c>
      <c r="AG323" s="12">
        <f>AG298*Assumptions!$C$55</f>
        <v>27263.9136417413</v>
      </c>
      <c r="AH323" s="12">
        <f>AH298*Assumptions!$C$55</f>
        <v>28257.7889417381</v>
      </c>
      <c r="AI323" s="12">
        <f>AI298*Assumptions!$C$55</f>
        <v>29159.573677515</v>
      </c>
      <c r="AJ323" s="12">
        <f>AJ298*Assumptions!$C$55</f>
        <v>30046.9426644715</v>
      </c>
      <c r="AK323" s="12">
        <f>AK298*Assumptions!$C$55</f>
        <v>30920.9715032977</v>
      </c>
      <c r="AL323" s="12">
        <f>AL298*Assumptions!$C$55</f>
        <v>31782.645979951</v>
      </c>
      <c r="AM323" s="12">
        <f>AM298*Assumptions!$C$55</f>
        <v>32632.870487983</v>
      </c>
      <c r="AN323" s="12">
        <f>AN298*Assumptions!$C$55</f>
        <v>33472.4755815135</v>
      </c>
      <c r="AO323" s="12">
        <f>AO298*Assumptions!$C$55</f>
        <v>34302.2247546951</v>
      </c>
      <c r="AP323" s="12">
        <f>AP298*Assumptions!$C$55</f>
        <v>35122.8205325171</v>
      </c>
    </row>
    <row r="324">
      <c r="A324" s="11" t="inlineStr">
        <is>
          <t>Hosting</t>
        </is>
      </c>
      <c r="B324" s="14" t="inlineStr">
        <is>
          <t>AED</t>
        </is>
      </c>
      <c r="C324" s="56">
        <f>SUM(G324:R324)</f>
        <v>23383.4294205696</v>
      </c>
      <c r="D324" s="56">
        <f>SUM(S324:AD324)</f>
        <v>75225.4820760429</v>
      </c>
      <c r="E324" s="56">
        <f>SUM(AE324:AP324)</f>
        <v>121479.84092935</v>
      </c>
      <c r="G324" s="12">
        <f>G298*Assumptions!$C$56</f>
        <v>240</v>
      </c>
      <c r="H324" s="12">
        <f>H298*Assumptions!$C$56</f>
        <v>469.2</v>
      </c>
      <c r="I324" s="12">
        <f>I298*Assumptions!$C$56</f>
        <v>688.5072</v>
      </c>
      <c r="J324" s="12">
        <f>J298*Assumptions!$C$56</f>
        <v>898.743264</v>
      </c>
      <c r="K324" s="12">
        <f>K298*Assumptions!$C$56</f>
        <v>1300.65318464</v>
      </c>
      <c r="L324" s="12">
        <f>L298*Assumptions!$C$56</f>
        <v>1694.913168064</v>
      </c>
      <c r="M324" s="12">
        <f>M298*Assumptions!$C$56</f>
        <v>2082.13765154227</v>
      </c>
      <c r="N324" s="12">
        <f>N298*Assumptions!$C$56</f>
        <v>2462.88555318439</v>
      </c>
      <c r="O324" s="12">
        <f>O298*Assumptions!$C$56</f>
        <v>2837.66584143983</v>
      </c>
      <c r="P324" s="12">
        <f>P298*Assumptions!$C$56</f>
        <v>3206.94250182636</v>
      </c>
      <c r="Q324" s="12">
        <f>Q298*Assumptions!$C$56</f>
        <v>3571.13896928495</v>
      </c>
      <c r="R324" s="12">
        <f>R298*Assumptions!$C$56</f>
        <v>3930.64208658784</v>
      </c>
      <c r="S324" s="12">
        <f>S298*Assumptions!$C$56</f>
        <v>4327.40564219736</v>
      </c>
      <c r="T324" s="12">
        <f>T298*Assumptions!$C$56</f>
        <v>4716.55353477373</v>
      </c>
      <c r="U324" s="12">
        <f>U298*Assumptions!$C$56</f>
        <v>5098.68500606254</v>
      </c>
      <c r="V324" s="12">
        <f>V298*Assumptions!$C$56</f>
        <v>5474.34626706899</v>
      </c>
      <c r="W324" s="12">
        <f>W298*Assumptions!$C$56</f>
        <v>5814.03572905063</v>
      </c>
      <c r="X324" s="12">
        <f>X298*Assumptions!$C$56</f>
        <v>6148.20867475267</v>
      </c>
      <c r="Y324" s="12">
        <f>Y298*Assumptions!$C$56</f>
        <v>6477.28143297919</v>
      </c>
      <c r="Z324" s="12">
        <f>Z298*Assumptions!$C$56</f>
        <v>6801.63511226671</v>
      </c>
      <c r="AA324" s="12">
        <f>AA298*Assumptions!$C$56</f>
        <v>7121.61894296503</v>
      </c>
      <c r="AB324" s="12">
        <f>AB298*Assumptions!$C$56</f>
        <v>7437.55327132933</v>
      </c>
      <c r="AC324" s="12">
        <f>AC298*Assumptions!$C$56</f>
        <v>7749.73224419871</v>
      </c>
      <c r="AD324" s="12">
        <f>AD298*Assumptions!$C$56</f>
        <v>8058.42621839802</v>
      </c>
      <c r="AE324" s="12">
        <f>AE298*Assumptions!$C$56</f>
        <v>8408.04392508324</v>
      </c>
      <c r="AF324" s="12">
        <f>AF298*Assumptions!$C$56</f>
        <v>8751.05441579264</v>
      </c>
      <c r="AG324" s="12">
        <f>AG298*Assumptions!$C$56</f>
        <v>9087.97121391376</v>
      </c>
      <c r="AH324" s="12">
        <f>AH298*Assumptions!$C$56</f>
        <v>9419.26298057936</v>
      </c>
      <c r="AI324" s="12">
        <f>AI298*Assumptions!$C$56</f>
        <v>9719.85789250498</v>
      </c>
      <c r="AJ324" s="12">
        <f>AJ298*Assumptions!$C$56</f>
        <v>10015.6475548238</v>
      </c>
      <c r="AK324" s="12">
        <f>AK298*Assumptions!$C$56</f>
        <v>10306.9905010992</v>
      </c>
      <c r="AL324" s="12">
        <f>AL298*Assumptions!$C$56</f>
        <v>10594.2153266503</v>
      </c>
      <c r="AM324" s="12">
        <f>AM298*Assumptions!$C$56</f>
        <v>10877.6234959943</v>
      </c>
      <c r="AN324" s="12">
        <f>AN298*Assumptions!$C$56</f>
        <v>11157.4918605045</v>
      </c>
      <c r="AO324" s="12">
        <f>AO298*Assumptions!$C$56</f>
        <v>11434.0749182317</v>
      </c>
      <c r="AP324" s="12">
        <f>AP298*Assumptions!$C$56</f>
        <v>11707.6068441724</v>
      </c>
    </row>
    <row r="325">
      <c r="A325" s="11" t="inlineStr">
        <is>
          <t>Refunds and chargebacks</t>
        </is>
      </c>
      <c r="B325" s="14" t="inlineStr">
        <is>
          <t>AED</t>
        </is>
      </c>
      <c r="C325" s="56">
        <f>SUM(G325:R325)</f>
        <v>126359.616062181</v>
      </c>
      <c r="D325" s="56">
        <f>SUM(S325:AD325)</f>
        <v>269877.046162329</v>
      </c>
      <c r="E325" s="56">
        <f>SUM(AE325:AP325)</f>
        <v>398269.56797963</v>
      </c>
      <c r="G325" s="12">
        <f>(G313+G314)*Assumptions!$C$57</f>
        <v>4106.70916628572</v>
      </c>
      <c r="H325" s="12">
        <f>(H313+H314)*Assumptions!$C$57</f>
        <v>4668.34483261714</v>
      </c>
      <c r="I325" s="12">
        <f>(I313+I314)*Assumptions!$C$57</f>
        <v>5186.24992326309</v>
      </c>
      <c r="J325" s="12">
        <f>(J313+J314)*Assumptions!$C$57</f>
        <v>5664.25216504934</v>
      </c>
      <c r="K325" s="12">
        <f>(K313+K314)*Assumptions!$C$57</f>
        <v>12105.805154118</v>
      </c>
      <c r="L325" s="12">
        <f>(L313+L314)*Assumptions!$C$57</f>
        <v>12514.0281398174</v>
      </c>
      <c r="M325" s="12">
        <f>(M313+M314)*Assumptions!$C$57</f>
        <v>12891.7413412327</v>
      </c>
      <c r="N325" s="12">
        <f>(N313+N314)*Assumptions!$C$57</f>
        <v>13241.4973140379</v>
      </c>
      <c r="O325" s="12">
        <f>(O313+O314)*Assumptions!$C$57</f>
        <v>13565.6088243328</v>
      </c>
      <c r="P325" s="12">
        <f>(P313+P314)*Assumptions!$C$57</f>
        <v>13866.1736323649</v>
      </c>
      <c r="Q325" s="12">
        <f>(Q313+Q314)*Assumptions!$C$57</f>
        <v>14145.0965416675</v>
      </c>
      <c r="R325" s="12">
        <f>(R313+R314)*Assumptions!$C$57</f>
        <v>14404.1090273941</v>
      </c>
      <c r="S325" s="12">
        <f>(S313+S314)*Assumptions!$C$57</f>
        <v>17399.4800126237</v>
      </c>
      <c r="T325" s="12">
        <f>(T313+T314)*Assumptions!$C$57</f>
        <v>17786.2942833606</v>
      </c>
      <c r="U325" s="12">
        <f>(U313+U314)*Assumptions!$C$57</f>
        <v>18144.7158369221</v>
      </c>
      <c r="V325" s="12">
        <f>(V313+V314)*Assumptions!$C$57</f>
        <v>18477.0702996502</v>
      </c>
      <c r="W325" s="12">
        <f>(W313+W314)*Assumptions!$C$57</f>
        <v>23885.4691127095</v>
      </c>
      <c r="X325" s="12">
        <f>(X313+X314)*Assumptions!$C$57</f>
        <v>24171.8313409086</v>
      </c>
      <c r="Y325" s="12">
        <f>(Y313+Y314)*Assumptions!$C$57</f>
        <v>24437.9030980684</v>
      </c>
      <c r="Z325" s="12">
        <f>(Z313+Z314)*Assumptions!$C$57</f>
        <v>24685.2748609328</v>
      </c>
      <c r="AA325" s="12">
        <f>(AA313+AA314)*Assumptions!$C$57</f>
        <v>24915.3969118236</v>
      </c>
      <c r="AB325" s="12">
        <f>(AB313+AB314)*Assumptions!$C$57</f>
        <v>25129.5931222033</v>
      </c>
      <c r="AC325" s="12">
        <f>(AC313+AC314)*Assumptions!$C$57</f>
        <v>25329.0732645975</v>
      </c>
      <c r="AD325" s="12">
        <f>(AD313+AD314)*Assumptions!$C$57</f>
        <v>25514.9440185289</v>
      </c>
      <c r="AE325" s="12">
        <f>(AE313+AE314)*Assumptions!$C$57</f>
        <v>28819.7735871813</v>
      </c>
      <c r="AF325" s="12">
        <f>(AF313+AF314)*Assumptions!$C$57</f>
        <v>29157.580857288</v>
      </c>
      <c r="AG325" s="12">
        <f>(AG313+AG314)*Assumptions!$C$57</f>
        <v>29470.8542511</v>
      </c>
      <c r="AH325" s="12">
        <f>(AH313+AH314)*Assumptions!$C$57</f>
        <v>29761.5776540056</v>
      </c>
      <c r="AI325" s="12">
        <f>(AI313+AI314)*Assumptions!$C$57</f>
        <v>34366.5544959325</v>
      </c>
      <c r="AJ325" s="12">
        <f>(AJ313+AJ314)*Assumptions!$C$57</f>
        <v>34617.4259493559</v>
      </c>
      <c r="AK325" s="12">
        <f>(AK313+AK314)*Assumptions!$C$57</f>
        <v>34850.6871509446</v>
      </c>
      <c r="AL325" s="12">
        <f>(AL313+AL314)*Assumptions!$C$57</f>
        <v>35067.7016715643</v>
      </c>
      <c r="AM325" s="12">
        <f>(AM313+AM314)*Assumptions!$C$57</f>
        <v>35269.7144331378</v>
      </c>
      <c r="AN325" s="12">
        <f>(AN313+AN314)*Assumptions!$C$57</f>
        <v>35457.863247745</v>
      </c>
      <c r="AO325" s="12">
        <f>(AO313+AO314)*Assumptions!$C$57</f>
        <v>35633.1891339566</v>
      </c>
      <c r="AP325" s="12">
        <f>(AP313+AP314)*Assumptions!$C$57</f>
        <v>35796.6455474186</v>
      </c>
    </row>
    <row r="326">
      <c r="A326" s="35" t="inlineStr">
        <is>
          <t>Fixed costs (AED)</t>
        </is>
      </c>
      <c r="B326" s="14" t="inlineStr">
        <is>
          <t>AED</t>
        </is>
      </c>
      <c r="C326" s="56">
        <f>SUM(G326:R326)</f>
        <v>1753.75720654272</v>
      </c>
      <c r="D326" s="56">
        <f>SUM(S326:AD326)</f>
        <v>5641.91115570322</v>
      </c>
      <c r="E326" s="56">
        <f>SUM(AE326:AP326)</f>
        <v>9110.98806970127</v>
      </c>
      <c r="G326" s="12">
        <f>G316*Assumptions!$C$59</f>
        <v>18</v>
      </c>
      <c r="H326" s="12">
        <f>H316*Assumptions!$C$59</f>
        <v>35.19</v>
      </c>
      <c r="I326" s="12">
        <f>I316*Assumptions!$C$59</f>
        <v>51.63804</v>
      </c>
      <c r="J326" s="12">
        <f>J316*Assumptions!$C$59</f>
        <v>67.4057448</v>
      </c>
      <c r="K326" s="12">
        <f>K316*Assumptions!$C$59</f>
        <v>97.548988848</v>
      </c>
      <c r="L326" s="12">
        <f>L316*Assumptions!$C$59</f>
        <v>127.1184876048</v>
      </c>
      <c r="M326" s="12">
        <f>M316*Assumptions!$C$59</f>
        <v>156.16032386567</v>
      </c>
      <c r="N326" s="12">
        <f>N316*Assumptions!$C$59</f>
        <v>184.71641648883</v>
      </c>
      <c r="O326" s="12">
        <f>O316*Assumptions!$C$59</f>
        <v>212.824938107987</v>
      </c>
      <c r="P326" s="12">
        <f>P316*Assumptions!$C$59</f>
        <v>240.520687636977</v>
      </c>
      <c r="Q326" s="12">
        <f>Q316*Assumptions!$C$59</f>
        <v>267.835422696371</v>
      </c>
      <c r="R326" s="12">
        <f>R316*Assumptions!$C$59</f>
        <v>294.798156494088</v>
      </c>
      <c r="S326" s="12">
        <f>S316*Assumptions!$C$59</f>
        <v>324.555423164802</v>
      </c>
      <c r="T326" s="12">
        <f>T316*Assumptions!$C$59</f>
        <v>353.74151510803</v>
      </c>
      <c r="U326" s="12">
        <f>U316*Assumptions!$C$59</f>
        <v>382.40137545469</v>
      </c>
      <c r="V326" s="12">
        <f>V316*Assumptions!$C$59</f>
        <v>410.575970030174</v>
      </c>
      <c r="W326" s="12">
        <f>W316*Assumptions!$C$59</f>
        <v>436.052679678797</v>
      </c>
      <c r="X326" s="12">
        <f>X316*Assumptions!$C$59</f>
        <v>461.11565060645</v>
      </c>
      <c r="Y326" s="12">
        <f>Y316*Assumptions!$C$59</f>
        <v>485.796107473439</v>
      </c>
      <c r="Z326" s="12">
        <f>Z316*Assumptions!$C$59</f>
        <v>510.122633420003</v>
      </c>
      <c r="AA326" s="12">
        <f>AA316*Assumptions!$C$59</f>
        <v>534.121420722377</v>
      </c>
      <c r="AB326" s="12">
        <f>AB316*Assumptions!$C$59</f>
        <v>557.8164953497</v>
      </c>
      <c r="AC326" s="12">
        <f>AC316*Assumptions!$C$59</f>
        <v>581.229918314903</v>
      </c>
      <c r="AD326" s="12">
        <f>AD316*Assumptions!$C$59</f>
        <v>604.381966379852</v>
      </c>
      <c r="AE326" s="12">
        <f>AE316*Assumptions!$C$59</f>
        <v>630.603294381243</v>
      </c>
      <c r="AF326" s="12">
        <f>AF316*Assumptions!$C$59</f>
        <v>656.329081184448</v>
      </c>
      <c r="AG326" s="12">
        <f>AG316*Assumptions!$C$59</f>
        <v>681.597841043532</v>
      </c>
      <c r="AH326" s="12">
        <f>AH316*Assumptions!$C$59</f>
        <v>706.444723543452</v>
      </c>
      <c r="AI326" s="12">
        <f>AI316*Assumptions!$C$59</f>
        <v>728.989341937874</v>
      </c>
      <c r="AJ326" s="12">
        <f>AJ316*Assumptions!$C$59</f>
        <v>751.173566611786</v>
      </c>
      <c r="AK326" s="12">
        <f>AK316*Assumptions!$C$59</f>
        <v>773.024287582442</v>
      </c>
      <c r="AL326" s="12">
        <f>AL316*Assumptions!$C$59</f>
        <v>794.566149498775</v>
      </c>
      <c r="AM326" s="12">
        <f>AM316*Assumptions!$C$59</f>
        <v>815.821762199574</v>
      </c>
      <c r="AN326" s="12">
        <f>AN316*Assumptions!$C$59</f>
        <v>836.811889537838</v>
      </c>
      <c r="AO326" s="12">
        <f>AO316*Assumptions!$C$59</f>
        <v>857.555618867378</v>
      </c>
      <c r="AP326" s="12">
        <f>AP316*Assumptions!$C$59</f>
        <v>878.070513312929</v>
      </c>
    </row>
    <row r="327">
      <c r="A327" s="11" t="inlineStr">
        <is>
          <t>Paid to law firms</t>
        </is>
      </c>
      <c r="B327" s="14" t="inlineStr">
        <is>
          <t>AED</t>
        </is>
      </c>
      <c r="C327" s="56">
        <f>SUM(G327:R327)</f>
        <v>0</v>
      </c>
      <c r="D327" s="56">
        <f>SUM(S327:AD327)</f>
        <v>0</v>
      </c>
      <c r="E327" s="56">
        <f>SUM(AE327:AP327)</f>
        <v>0</v>
      </c>
      <c r="G327" s="12">
        <f>G316*Assumptions!$C$60</f>
        <v>0</v>
      </c>
      <c r="H327" s="12">
        <f>H316*Assumptions!$C$60</f>
        <v>0</v>
      </c>
      <c r="I327" s="12">
        <f>I316*Assumptions!$C$60</f>
        <v>0</v>
      </c>
      <c r="J327" s="12">
        <f>J316*Assumptions!$C$60</f>
        <v>0</v>
      </c>
      <c r="K327" s="12">
        <f>K316*Assumptions!$C$60</f>
        <v>0</v>
      </c>
      <c r="L327" s="12">
        <f>L316*Assumptions!$C$60</f>
        <v>0</v>
      </c>
      <c r="M327" s="12">
        <f>M316*Assumptions!$C$60</f>
        <v>0</v>
      </c>
      <c r="N327" s="12">
        <f>N316*Assumptions!$C$60</f>
        <v>0</v>
      </c>
      <c r="O327" s="12">
        <f>O316*Assumptions!$C$60</f>
        <v>0</v>
      </c>
      <c r="P327" s="12">
        <f>P316*Assumptions!$C$60</f>
        <v>0</v>
      </c>
      <c r="Q327" s="12">
        <f>Q316*Assumptions!$C$60</f>
        <v>0</v>
      </c>
      <c r="R327" s="12">
        <f>R316*Assumptions!$C$60</f>
        <v>0</v>
      </c>
      <c r="S327" s="12">
        <f>S316*Assumptions!$C$60</f>
        <v>0</v>
      </c>
      <c r="T327" s="12">
        <f>T316*Assumptions!$C$60</f>
        <v>0</v>
      </c>
      <c r="U327" s="12">
        <f>U316*Assumptions!$C$60</f>
        <v>0</v>
      </c>
      <c r="V327" s="12">
        <f>V316*Assumptions!$C$60</f>
        <v>0</v>
      </c>
      <c r="W327" s="12">
        <f>W316*Assumptions!$C$60</f>
        <v>0</v>
      </c>
      <c r="X327" s="12">
        <f>X316*Assumptions!$C$60</f>
        <v>0</v>
      </c>
      <c r="Y327" s="12">
        <f>Y316*Assumptions!$C$60</f>
        <v>0</v>
      </c>
      <c r="Z327" s="12">
        <f>Z316*Assumptions!$C$60</f>
        <v>0</v>
      </c>
      <c r="AA327" s="12">
        <f>AA316*Assumptions!$C$60</f>
        <v>0</v>
      </c>
      <c r="AB327" s="12">
        <f>AB316*Assumptions!$C$60</f>
        <v>0</v>
      </c>
      <c r="AC327" s="12">
        <f>AC316*Assumptions!$C$60</f>
        <v>0</v>
      </c>
      <c r="AD327" s="12">
        <f>AD316*Assumptions!$C$60</f>
        <v>0</v>
      </c>
      <c r="AE327" s="12">
        <f>AE316*Assumptions!$C$60</f>
        <v>0</v>
      </c>
      <c r="AF327" s="12">
        <f>AF316*Assumptions!$C$60</f>
        <v>0</v>
      </c>
      <c r="AG327" s="12">
        <f>AG316*Assumptions!$C$60</f>
        <v>0</v>
      </c>
      <c r="AH327" s="12">
        <f>AH316*Assumptions!$C$60</f>
        <v>0</v>
      </c>
      <c r="AI327" s="12">
        <f>AI316*Assumptions!$C$60</f>
        <v>0</v>
      </c>
      <c r="AJ327" s="12">
        <f>AJ316*Assumptions!$C$60</f>
        <v>0</v>
      </c>
      <c r="AK327" s="12">
        <f>AK316*Assumptions!$C$60</f>
        <v>0</v>
      </c>
      <c r="AL327" s="12">
        <f>AL316*Assumptions!$C$60</f>
        <v>0</v>
      </c>
      <c r="AM327" s="12">
        <f>AM316*Assumptions!$C$60</f>
        <v>0</v>
      </c>
      <c r="AN327" s="12">
        <f>AN316*Assumptions!$C$60</f>
        <v>0</v>
      </c>
      <c r="AO327" s="12">
        <f>AO316*Assumptions!$C$60</f>
        <v>0</v>
      </c>
      <c r="AP327" s="12">
        <f>AP316*Assumptions!$C$60</f>
        <v>0</v>
      </c>
    </row>
    <row r="328">
      <c r="A328" s="38" t="inlineStr">
        <is>
          <t>Direct costs</t>
        </is>
      </c>
      <c r="B328" s="58" t="inlineStr">
        <is>
          <t>AED</t>
        </is>
      </c>
      <c r="C328" s="59">
        <f>SUM(G328:R328)</f>
        <v>311247.090951002</v>
      </c>
      <c r="D328" s="59">
        <f>SUM(S328:AD328)</f>
        <v>701220.885622204</v>
      </c>
      <c r="E328" s="59">
        <f>SUM(AE328:AP328)</f>
        <v>1037299.91976673</v>
      </c>
      <c r="F328" s="40" t="n"/>
      <c r="G328" s="51">
        <f>SUM(G322:G327)</f>
        <v>9884.70916628572</v>
      </c>
      <c r="H328" s="51">
        <f>SUM(H322:H327)</f>
        <v>11380.3348326171</v>
      </c>
      <c r="I328" s="51">
        <f>SUM(I322:I327)</f>
        <v>12791.9167632631</v>
      </c>
      <c r="J328" s="51">
        <f>SUM(J322:J327)</f>
        <v>14126.6309658493</v>
      </c>
      <c r="K328" s="51">
        <f>SUM(K322:K327)</f>
        <v>26205.966881526</v>
      </c>
      <c r="L328" s="51">
        <f>SUM(L322:L327)</f>
        <v>28220.7992996782</v>
      </c>
      <c r="M328" s="51">
        <f>SUM(M322:M327)</f>
        <v>30176.4522712674</v>
      </c>
      <c r="N328" s="51">
        <f>SUM(N322:N327)</f>
        <v>32077.7559432643</v>
      </c>
      <c r="O328" s="51">
        <f>SUM(O322:O327)</f>
        <v>33929.0971282001</v>
      </c>
      <c r="P328" s="51">
        <f>SUM(P322:P327)</f>
        <v>35734.4643273074</v>
      </c>
      <c r="Q328" s="51">
        <f>SUM(Q322:Q327)</f>
        <v>37497.4878415037</v>
      </c>
      <c r="R328" s="51">
        <f>SUM(R322:R327)</f>
        <v>39221.4755302395</v>
      </c>
      <c r="S328" s="51">
        <f>SUM(S322:S327)</f>
        <v>45433.6580045779</v>
      </c>
      <c r="T328" s="51">
        <f>SUM(T322:T327)</f>
        <v>47406.2499375636</v>
      </c>
      <c r="U328" s="51">
        <f>SUM(U322:U327)</f>
        <v>49321.8572366269</v>
      </c>
      <c r="V328" s="51">
        <f>SUM(V322:V327)</f>
        <v>51185.0313379564</v>
      </c>
      <c r="W328" s="51">
        <f>SUM(W322:W327)</f>
        <v>57977.6647085908</v>
      </c>
      <c r="X328" s="51">
        <f>SUM(X322:X327)</f>
        <v>59625.7816905257</v>
      </c>
      <c r="Y328" s="51">
        <f>SUM(Y322:Y327)</f>
        <v>61232.8249374585</v>
      </c>
      <c r="Z328" s="51">
        <f>SUM(Z322:Z327)</f>
        <v>62801.9379434197</v>
      </c>
      <c r="AA328" s="51">
        <f>SUM(AA322:AA327)</f>
        <v>64335.9941044061</v>
      </c>
      <c r="AB328" s="51">
        <f>SUM(AB322:AB327)</f>
        <v>65837.6227028703</v>
      </c>
      <c r="AC328" s="51">
        <f>SUM(AC322:AC327)</f>
        <v>67309.2321597073</v>
      </c>
      <c r="AD328" s="51">
        <f>SUM(AD322:AD327)</f>
        <v>68753.0308585009</v>
      </c>
      <c r="AE328" s="51">
        <f>SUM(AE322:AE327)</f>
        <v>75082.5525818955</v>
      </c>
      <c r="AF328" s="51">
        <f>SUM(AF322:AF327)</f>
        <v>76818.127601643</v>
      </c>
      <c r="AG328" s="51">
        <f>SUM(AG322:AG327)</f>
        <v>78504.3369477985</v>
      </c>
      <c r="AH328" s="51">
        <f>SUM(AH322:AH327)</f>
        <v>80145.0742998665</v>
      </c>
      <c r="AI328" s="51">
        <f>SUM(AI322:AI327)</f>
        <v>85974.9754078903</v>
      </c>
      <c r="AJ328" s="51">
        <f>SUM(AJ322:AJ327)</f>
        <v>87431.189735263</v>
      </c>
      <c r="AK328" s="51">
        <f>SUM(AK322:AK327)</f>
        <v>88851.673442924</v>
      </c>
      <c r="AL328" s="51">
        <f>SUM(AL322:AL327)</f>
        <v>90239.1291276644</v>
      </c>
      <c r="AM328" s="51">
        <f>SUM(AM322:AM327)</f>
        <v>91596.0301793147</v>
      </c>
      <c r="AN328" s="51">
        <f>SUM(AN322:AN327)</f>
        <v>92924.6425793009</v>
      </c>
      <c r="AO328" s="51">
        <f>SUM(AO322:AO327)</f>
        <v>94227.0444257509</v>
      </c>
      <c r="AP328" s="51">
        <f>SUM(AP322:AP327)</f>
        <v>95505.143437421</v>
      </c>
    </row>
    <row r="329">
      <c r="A329" s="4" t="inlineStr">
        <is>
          <t>Contribution</t>
        </is>
      </c>
      <c r="B329" s="14" t="inlineStr">
        <is>
          <t>AED</t>
        </is>
      </c>
      <c r="C329" s="56">
        <f>SUM(G329:R329)</f>
        <v>4136825.41473829</v>
      </c>
      <c r="D329" s="56">
        <f>SUM(S329:AD329)</f>
        <v>9140967.32647759</v>
      </c>
      <c r="E329" s="56">
        <f>SUM(AE329:AP329)</f>
        <v>13845000.5566761</v>
      </c>
      <c r="G329" s="57">
        <f>G319-G328</f>
        <v>127905.596376571</v>
      </c>
      <c r="H329" s="57">
        <f>H319-H328</f>
        <v>145990.659587954</v>
      </c>
      <c r="I329" s="57">
        <f>I319-I328</f>
        <v>162664.98267884</v>
      </c>
      <c r="J329" s="57">
        <f>J319-J328</f>
        <v>178052.061775795</v>
      </c>
      <c r="K329" s="57">
        <f>K319-K328</f>
        <v>382198.321031474</v>
      </c>
      <c r="L329" s="57">
        <f>L319-L328</f>
        <v>407981.245168288</v>
      </c>
      <c r="M329" s="57">
        <f>M319-M328</f>
        <v>422972.307683005</v>
      </c>
      <c r="N329" s="57">
        <f>N319-N328</f>
        <v>437012.950331324</v>
      </c>
      <c r="O329" s="57">
        <f>O319-O328</f>
        <v>450181.604399091</v>
      </c>
      <c r="P329" s="57">
        <f>P319-P328</f>
        <v>462549.426563737</v>
      </c>
      <c r="Q329" s="57">
        <f>Q319-Q328</f>
        <v>474181.043618537</v>
      </c>
      <c r="R329" s="57">
        <f>R319-R328</f>
        <v>485135.215523676</v>
      </c>
      <c r="S329" s="57">
        <f>S319-S328</f>
        <v>583232.322557599</v>
      </c>
      <c r="T329" s="57">
        <f>T319-T328</f>
        <v>598531.453440663</v>
      </c>
      <c r="U329" s="57">
        <f>U319-U328</f>
        <v>612862.210312312</v>
      </c>
      <c r="V329" s="57">
        <f>V319-V328</f>
        <v>626303.707488244</v>
      </c>
      <c r="W329" s="57">
        <f>W319-W328</f>
        <v>803612.541000212</v>
      </c>
      <c r="X329" s="57">
        <f>X319-X328</f>
        <v>815269.277264062</v>
      </c>
      <c r="Y329" s="57">
        <f>Y319-Y328</f>
        <v>826233.361119169</v>
      </c>
      <c r="Z329" s="57">
        <f>Z319-Z328</f>
        <v>836558.952434008</v>
      </c>
      <c r="AA329" s="57">
        <f>AA319-AA328</f>
        <v>846295.44939807</v>
      </c>
      <c r="AB329" s="57">
        <f>AB319-AB328</f>
        <v>855487.955673028</v>
      </c>
      <c r="AC329" s="57">
        <f>AC319-AC328</f>
        <v>864177.697740779</v>
      </c>
      <c r="AD329" s="57">
        <f>AD319-AD328</f>
        <v>872402.398049441</v>
      </c>
      <c r="AE329" s="57">
        <f>AE319-AE328</f>
        <v>1000167.061148</v>
      </c>
      <c r="AF329" s="57">
        <f>AF319-AF328</f>
        <v>1013550.59648562</v>
      </c>
      <c r="AG329" s="57">
        <f>AG319-AG328</f>
        <v>1026097.14757873</v>
      </c>
      <c r="AH329" s="57">
        <f>AH319-AH328</f>
        <v>1037874.2226985</v>
      </c>
      <c r="AI329" s="57">
        <f>AI319-AI328</f>
        <v>1188925.24241387</v>
      </c>
      <c r="AJ329" s="57">
        <f>AJ319-AJ328</f>
        <v>1199159.04356837</v>
      </c>
      <c r="AK329" s="57">
        <f>AK319-AK328</f>
        <v>1208791.5413926</v>
      </c>
      <c r="AL329" s="57">
        <f>AL319-AL328</f>
        <v>1217869.18234929</v>
      </c>
      <c r="AM329" s="57">
        <f>AM319-AM328</f>
        <v>1226434.38192188</v>
      </c>
      <c r="AN329" s="57">
        <f>AN319-AN328</f>
        <v>1234525.91577621</v>
      </c>
      <c r="AO329" s="57">
        <f>AO319-AO328</f>
        <v>1242179.26953624</v>
      </c>
      <c r="AP329" s="57">
        <f>AP319-AP328</f>
        <v>1249426.9518068</v>
      </c>
    </row>
    <row r="332">
      <c r="A332" s="11" t="inlineStr">
        <is>
          <t>Performance marketing</t>
        </is>
      </c>
      <c r="B332" s="14" t="inlineStr">
        <is>
          <t>AED</t>
        </is>
      </c>
      <c r="C332" s="56">
        <f>SUM(G332:R332)</f>
        <v>1800000</v>
      </c>
      <c r="D332" s="56">
        <f>SUM(S332:AD332)</f>
        <v>2400000</v>
      </c>
      <c r="E332" s="56">
        <f>SUM(AE332:AP332)</f>
        <v>3000000</v>
      </c>
      <c r="G332" s="12">
        <f>G280</f>
        <v>150000</v>
      </c>
      <c r="H332" s="12">
        <f>H280</f>
        <v>150000</v>
      </c>
      <c r="I332" s="12">
        <f>I280</f>
        <v>150000</v>
      </c>
      <c r="J332" s="12">
        <f>J280</f>
        <v>150000</v>
      </c>
      <c r="K332" s="12">
        <f>K280</f>
        <v>150000</v>
      </c>
      <c r="L332" s="12">
        <f>L280</f>
        <v>150000</v>
      </c>
      <c r="M332" s="12">
        <f>M280</f>
        <v>150000</v>
      </c>
      <c r="N332" s="12">
        <f>N280</f>
        <v>150000</v>
      </c>
      <c r="O332" s="12">
        <f>O280</f>
        <v>150000</v>
      </c>
      <c r="P332" s="12">
        <f>P280</f>
        <v>150000</v>
      </c>
      <c r="Q332" s="12">
        <f>Q280</f>
        <v>150000</v>
      </c>
      <c r="R332" s="12">
        <f>R280</f>
        <v>150000</v>
      </c>
      <c r="S332" s="12">
        <f>S280</f>
        <v>200000</v>
      </c>
      <c r="T332" s="12">
        <f>T280</f>
        <v>200000</v>
      </c>
      <c r="U332" s="12">
        <f>U280</f>
        <v>200000</v>
      </c>
      <c r="V332" s="12">
        <f>V280</f>
        <v>200000</v>
      </c>
      <c r="W332" s="12">
        <f>W280</f>
        <v>200000</v>
      </c>
      <c r="X332" s="12">
        <f>X280</f>
        <v>200000</v>
      </c>
      <c r="Y332" s="12">
        <f>Y280</f>
        <v>200000</v>
      </c>
      <c r="Z332" s="12">
        <f>Z280</f>
        <v>200000</v>
      </c>
      <c r="AA332" s="12">
        <f>AA280</f>
        <v>200000</v>
      </c>
      <c r="AB332" s="12">
        <f>AB280</f>
        <v>200000</v>
      </c>
      <c r="AC332" s="12">
        <f>AC280</f>
        <v>200000</v>
      </c>
      <c r="AD332" s="12">
        <f>AD280</f>
        <v>200000</v>
      </c>
      <c r="AE332" s="12">
        <f>AE280</f>
        <v>250000</v>
      </c>
      <c r="AF332" s="12">
        <f>AF280</f>
        <v>250000</v>
      </c>
      <c r="AG332" s="12">
        <f>AG280</f>
        <v>250000</v>
      </c>
      <c r="AH332" s="12">
        <f>AH280</f>
        <v>250000</v>
      </c>
      <c r="AI332" s="12">
        <f>AI280</f>
        <v>250000</v>
      </c>
      <c r="AJ332" s="12">
        <f>AJ280</f>
        <v>250000</v>
      </c>
      <c r="AK332" s="12">
        <f>AK280</f>
        <v>250000</v>
      </c>
      <c r="AL332" s="12">
        <f>AL280</f>
        <v>250000</v>
      </c>
      <c r="AM332" s="12">
        <f>AM280</f>
        <v>250000</v>
      </c>
      <c r="AN332" s="12">
        <f>AN280</f>
        <v>250000</v>
      </c>
      <c r="AO332" s="12">
        <f>AO280</f>
        <v>250000</v>
      </c>
      <c r="AP332" s="12">
        <f>AP280</f>
        <v>250000</v>
      </c>
    </row>
    <row r="333">
      <c r="A333" s="11" t="inlineStr">
        <is>
          <t>Helios AI agency</t>
        </is>
      </c>
      <c r="B333" s="14" t="inlineStr">
        <is>
          <t>AED</t>
        </is>
      </c>
      <c r="C333" s="56">
        <f>SUM(G333:R333)</f>
        <v>480000</v>
      </c>
      <c r="D333" s="56">
        <f>SUM(S333:AD333)</f>
        <v>480000</v>
      </c>
      <c r="E333" s="56">
        <f>SUM(AE333:AP333)</f>
        <v>480000</v>
      </c>
      <c r="G333" s="12">
        <f>Assumptions!$C$74</f>
        <v>40000</v>
      </c>
      <c r="H333" s="12">
        <f>Assumptions!$C$74</f>
        <v>40000</v>
      </c>
      <c r="I333" s="12">
        <f>Assumptions!$C$74</f>
        <v>40000</v>
      </c>
      <c r="J333" s="12">
        <f>Assumptions!$C$74</f>
        <v>40000</v>
      </c>
      <c r="K333" s="12">
        <f>Assumptions!$C$74</f>
        <v>40000</v>
      </c>
      <c r="L333" s="12">
        <f>Assumptions!$C$74</f>
        <v>40000</v>
      </c>
      <c r="M333" s="12">
        <f>Assumptions!$C$74</f>
        <v>40000</v>
      </c>
      <c r="N333" s="12">
        <f>Assumptions!$C$74</f>
        <v>40000</v>
      </c>
      <c r="O333" s="12">
        <f>Assumptions!$C$74</f>
        <v>40000</v>
      </c>
      <c r="P333" s="12">
        <f>Assumptions!$C$74</f>
        <v>40000</v>
      </c>
      <c r="Q333" s="12">
        <f>Assumptions!$C$74</f>
        <v>40000</v>
      </c>
      <c r="R333" s="12">
        <f>Assumptions!$C$74</f>
        <v>40000</v>
      </c>
      <c r="S333" s="12">
        <f>Assumptions!$C$74</f>
        <v>40000</v>
      </c>
      <c r="T333" s="12">
        <f>Assumptions!$C$74</f>
        <v>40000</v>
      </c>
      <c r="U333" s="12">
        <f>Assumptions!$C$74</f>
        <v>40000</v>
      </c>
      <c r="V333" s="12">
        <f>Assumptions!$C$74</f>
        <v>40000</v>
      </c>
      <c r="W333" s="12">
        <f>Assumptions!$C$74</f>
        <v>40000</v>
      </c>
      <c r="X333" s="12">
        <f>Assumptions!$C$74</f>
        <v>40000</v>
      </c>
      <c r="Y333" s="12">
        <f>Assumptions!$C$74</f>
        <v>40000</v>
      </c>
      <c r="Z333" s="12">
        <f>Assumptions!$C$74</f>
        <v>40000</v>
      </c>
      <c r="AA333" s="12">
        <f>Assumptions!$C$74</f>
        <v>40000</v>
      </c>
      <c r="AB333" s="12">
        <f>Assumptions!$C$74</f>
        <v>40000</v>
      </c>
      <c r="AC333" s="12">
        <f>Assumptions!$C$74</f>
        <v>40000</v>
      </c>
      <c r="AD333" s="12">
        <f>Assumptions!$C$74</f>
        <v>40000</v>
      </c>
      <c r="AE333" s="12">
        <f>Assumptions!$C$74</f>
        <v>40000</v>
      </c>
      <c r="AF333" s="12">
        <f>Assumptions!$C$74</f>
        <v>40000</v>
      </c>
      <c r="AG333" s="12">
        <f>Assumptions!$C$74</f>
        <v>40000</v>
      </c>
      <c r="AH333" s="12">
        <f>Assumptions!$C$74</f>
        <v>40000</v>
      </c>
      <c r="AI333" s="12">
        <f>Assumptions!$C$74</f>
        <v>40000</v>
      </c>
      <c r="AJ333" s="12">
        <f>Assumptions!$C$74</f>
        <v>40000</v>
      </c>
      <c r="AK333" s="12">
        <f>Assumptions!$C$74</f>
        <v>40000</v>
      </c>
      <c r="AL333" s="12">
        <f>Assumptions!$C$74</f>
        <v>40000</v>
      </c>
      <c r="AM333" s="12">
        <f>Assumptions!$C$74</f>
        <v>40000</v>
      </c>
      <c r="AN333" s="12">
        <f>Assumptions!$C$74</f>
        <v>40000</v>
      </c>
      <c r="AO333" s="12">
        <f>Assumptions!$C$74</f>
        <v>40000</v>
      </c>
      <c r="AP333" s="12">
        <f>Assumptions!$C$74</f>
        <v>40000</v>
      </c>
    </row>
    <row r="334">
      <c r="A334" s="11" t="inlineStr">
        <is>
          <t>Public relations</t>
        </is>
      </c>
      <c r="B334" s="14" t="inlineStr">
        <is>
          <t>AED</t>
        </is>
      </c>
      <c r="C334" s="56">
        <f>SUM(G334:R334)</f>
        <v>360000</v>
      </c>
      <c r="D334" s="56">
        <f>SUM(S334:AD334)</f>
        <v>240000</v>
      </c>
      <c r="E334" s="56">
        <f>SUM(AE334:AP334)</f>
        <v>240000</v>
      </c>
      <c r="G334" s="12">
        <f>IF(G276&lt;=Assumptions!$C$76,Assumptions!$C$75,Assumptions!$C$77)</f>
        <v>40000</v>
      </c>
      <c r="H334" s="12">
        <f>IF(H276&lt;=Assumptions!$C$76,Assumptions!$C$75,Assumptions!$C$77)</f>
        <v>40000</v>
      </c>
      <c r="I334" s="12">
        <f>IF(I276&lt;=Assumptions!$C$76,Assumptions!$C$75,Assumptions!$C$77)</f>
        <v>40000</v>
      </c>
      <c r="J334" s="12">
        <f>IF(J276&lt;=Assumptions!$C$76,Assumptions!$C$75,Assumptions!$C$77)</f>
        <v>40000</v>
      </c>
      <c r="K334" s="12">
        <f>IF(K276&lt;=Assumptions!$C$76,Assumptions!$C$75,Assumptions!$C$77)</f>
        <v>40000</v>
      </c>
      <c r="L334" s="12">
        <f>IF(L276&lt;=Assumptions!$C$76,Assumptions!$C$75,Assumptions!$C$77)</f>
        <v>40000</v>
      </c>
      <c r="M334" s="12">
        <f>IF(M276&lt;=Assumptions!$C$76,Assumptions!$C$75,Assumptions!$C$77)</f>
        <v>20000</v>
      </c>
      <c r="N334" s="12">
        <f>IF(N276&lt;=Assumptions!$C$76,Assumptions!$C$75,Assumptions!$C$77)</f>
        <v>20000</v>
      </c>
      <c r="O334" s="12">
        <f>IF(O276&lt;=Assumptions!$C$76,Assumptions!$C$75,Assumptions!$C$77)</f>
        <v>20000</v>
      </c>
      <c r="P334" s="12">
        <f>IF(P276&lt;=Assumptions!$C$76,Assumptions!$C$75,Assumptions!$C$77)</f>
        <v>20000</v>
      </c>
      <c r="Q334" s="12">
        <f>IF(Q276&lt;=Assumptions!$C$76,Assumptions!$C$75,Assumptions!$C$77)</f>
        <v>20000</v>
      </c>
      <c r="R334" s="12">
        <f>IF(R276&lt;=Assumptions!$C$76,Assumptions!$C$75,Assumptions!$C$77)</f>
        <v>20000</v>
      </c>
      <c r="S334" s="12">
        <f>IF(S276&lt;=Assumptions!$C$76,Assumptions!$C$75,Assumptions!$C$77)</f>
        <v>20000</v>
      </c>
      <c r="T334" s="12">
        <f>IF(T276&lt;=Assumptions!$C$76,Assumptions!$C$75,Assumptions!$C$77)</f>
        <v>20000</v>
      </c>
      <c r="U334" s="12">
        <f>IF(U276&lt;=Assumptions!$C$76,Assumptions!$C$75,Assumptions!$C$77)</f>
        <v>20000</v>
      </c>
      <c r="V334" s="12">
        <f>IF(V276&lt;=Assumptions!$C$76,Assumptions!$C$75,Assumptions!$C$77)</f>
        <v>20000</v>
      </c>
      <c r="W334" s="12">
        <f>IF(W276&lt;=Assumptions!$C$76,Assumptions!$C$75,Assumptions!$C$77)</f>
        <v>20000</v>
      </c>
      <c r="X334" s="12">
        <f>IF(X276&lt;=Assumptions!$C$76,Assumptions!$C$75,Assumptions!$C$77)</f>
        <v>20000</v>
      </c>
      <c r="Y334" s="12">
        <f>IF(Y276&lt;=Assumptions!$C$76,Assumptions!$C$75,Assumptions!$C$77)</f>
        <v>20000</v>
      </c>
      <c r="Z334" s="12">
        <f>IF(Z276&lt;=Assumptions!$C$76,Assumptions!$C$75,Assumptions!$C$77)</f>
        <v>20000</v>
      </c>
      <c r="AA334" s="12">
        <f>IF(AA276&lt;=Assumptions!$C$76,Assumptions!$C$75,Assumptions!$C$77)</f>
        <v>20000</v>
      </c>
      <c r="AB334" s="12">
        <f>IF(AB276&lt;=Assumptions!$C$76,Assumptions!$C$75,Assumptions!$C$77)</f>
        <v>20000</v>
      </c>
      <c r="AC334" s="12">
        <f>IF(AC276&lt;=Assumptions!$C$76,Assumptions!$C$75,Assumptions!$C$77)</f>
        <v>20000</v>
      </c>
      <c r="AD334" s="12">
        <f>IF(AD276&lt;=Assumptions!$C$76,Assumptions!$C$75,Assumptions!$C$77)</f>
        <v>20000</v>
      </c>
      <c r="AE334" s="12">
        <f>IF(AE276&lt;=Assumptions!$C$76,Assumptions!$C$75,Assumptions!$C$77)</f>
        <v>20000</v>
      </c>
      <c r="AF334" s="12">
        <f>IF(AF276&lt;=Assumptions!$C$76,Assumptions!$C$75,Assumptions!$C$77)</f>
        <v>20000</v>
      </c>
      <c r="AG334" s="12">
        <f>IF(AG276&lt;=Assumptions!$C$76,Assumptions!$C$75,Assumptions!$C$77)</f>
        <v>20000</v>
      </c>
      <c r="AH334" s="12">
        <f>IF(AH276&lt;=Assumptions!$C$76,Assumptions!$C$75,Assumptions!$C$77)</f>
        <v>20000</v>
      </c>
      <c r="AI334" s="12">
        <f>IF(AI276&lt;=Assumptions!$C$76,Assumptions!$C$75,Assumptions!$C$77)</f>
        <v>20000</v>
      </c>
      <c r="AJ334" s="12">
        <f>IF(AJ276&lt;=Assumptions!$C$76,Assumptions!$C$75,Assumptions!$C$77)</f>
        <v>20000</v>
      </c>
      <c r="AK334" s="12">
        <f>IF(AK276&lt;=Assumptions!$C$76,Assumptions!$C$75,Assumptions!$C$77)</f>
        <v>20000</v>
      </c>
      <c r="AL334" s="12">
        <f>IF(AL276&lt;=Assumptions!$C$76,Assumptions!$C$75,Assumptions!$C$77)</f>
        <v>20000</v>
      </c>
      <c r="AM334" s="12">
        <f>IF(AM276&lt;=Assumptions!$C$76,Assumptions!$C$75,Assumptions!$C$77)</f>
        <v>20000</v>
      </c>
      <c r="AN334" s="12">
        <f>IF(AN276&lt;=Assumptions!$C$76,Assumptions!$C$75,Assumptions!$C$77)</f>
        <v>20000</v>
      </c>
      <c r="AO334" s="12">
        <f>IF(AO276&lt;=Assumptions!$C$76,Assumptions!$C$75,Assumptions!$C$77)</f>
        <v>20000</v>
      </c>
      <c r="AP334" s="12">
        <f>IF(AP276&lt;=Assumptions!$C$76,Assumptions!$C$75,Assumptions!$C$77)</f>
        <v>20000</v>
      </c>
    </row>
    <row r="335">
      <c r="A335" s="11" t="inlineStr">
        <is>
          <t>Creators and partnerships</t>
        </is>
      </c>
      <c r="B335" s="14" t="inlineStr">
        <is>
          <t>AED</t>
        </is>
      </c>
      <c r="C335" s="56">
        <f>SUM(G335:R335)</f>
        <v>240000</v>
      </c>
      <c r="D335" s="56">
        <f>SUM(S335:AD335)</f>
        <v>240000</v>
      </c>
      <c r="E335" s="56">
        <f>SUM(AE335:AP335)</f>
        <v>240000</v>
      </c>
      <c r="G335" s="12">
        <f>Assumptions!$C$78</f>
        <v>20000</v>
      </c>
      <c r="H335" s="12">
        <f>Assumptions!$C$78</f>
        <v>20000</v>
      </c>
      <c r="I335" s="12">
        <f>Assumptions!$C$78</f>
        <v>20000</v>
      </c>
      <c r="J335" s="12">
        <f>Assumptions!$C$78</f>
        <v>20000</v>
      </c>
      <c r="K335" s="12">
        <f>Assumptions!$C$78</f>
        <v>20000</v>
      </c>
      <c r="L335" s="12">
        <f>Assumptions!$C$78</f>
        <v>20000</v>
      </c>
      <c r="M335" s="12">
        <f>Assumptions!$C$78</f>
        <v>20000</v>
      </c>
      <c r="N335" s="12">
        <f>Assumptions!$C$78</f>
        <v>20000</v>
      </c>
      <c r="O335" s="12">
        <f>Assumptions!$C$78</f>
        <v>20000</v>
      </c>
      <c r="P335" s="12">
        <f>Assumptions!$C$78</f>
        <v>20000</v>
      </c>
      <c r="Q335" s="12">
        <f>Assumptions!$C$78</f>
        <v>20000</v>
      </c>
      <c r="R335" s="12">
        <f>Assumptions!$C$78</f>
        <v>20000</v>
      </c>
      <c r="S335" s="12">
        <f>Assumptions!$C$78</f>
        <v>20000</v>
      </c>
      <c r="T335" s="12">
        <f>Assumptions!$C$78</f>
        <v>20000</v>
      </c>
      <c r="U335" s="12">
        <f>Assumptions!$C$78</f>
        <v>20000</v>
      </c>
      <c r="V335" s="12">
        <f>Assumptions!$C$78</f>
        <v>20000</v>
      </c>
      <c r="W335" s="12">
        <f>Assumptions!$C$78</f>
        <v>20000</v>
      </c>
      <c r="X335" s="12">
        <f>Assumptions!$C$78</f>
        <v>20000</v>
      </c>
      <c r="Y335" s="12">
        <f>Assumptions!$C$78</f>
        <v>20000</v>
      </c>
      <c r="Z335" s="12">
        <f>Assumptions!$C$78</f>
        <v>20000</v>
      </c>
      <c r="AA335" s="12">
        <f>Assumptions!$C$78</f>
        <v>20000</v>
      </c>
      <c r="AB335" s="12">
        <f>Assumptions!$C$78</f>
        <v>20000</v>
      </c>
      <c r="AC335" s="12">
        <f>Assumptions!$C$78</f>
        <v>20000</v>
      </c>
      <c r="AD335" s="12">
        <f>Assumptions!$C$78</f>
        <v>20000</v>
      </c>
      <c r="AE335" s="12">
        <f>Assumptions!$C$78</f>
        <v>20000</v>
      </c>
      <c r="AF335" s="12">
        <f>Assumptions!$C$78</f>
        <v>20000</v>
      </c>
      <c r="AG335" s="12">
        <f>Assumptions!$C$78</f>
        <v>20000</v>
      </c>
      <c r="AH335" s="12">
        <f>Assumptions!$C$78</f>
        <v>20000</v>
      </c>
      <c r="AI335" s="12">
        <f>Assumptions!$C$78</f>
        <v>20000</v>
      </c>
      <c r="AJ335" s="12">
        <f>Assumptions!$C$78</f>
        <v>20000</v>
      </c>
      <c r="AK335" s="12">
        <f>Assumptions!$C$78</f>
        <v>20000</v>
      </c>
      <c r="AL335" s="12">
        <f>Assumptions!$C$78</f>
        <v>20000</v>
      </c>
      <c r="AM335" s="12">
        <f>Assumptions!$C$78</f>
        <v>20000</v>
      </c>
      <c r="AN335" s="12">
        <f>Assumptions!$C$78</f>
        <v>20000</v>
      </c>
      <c r="AO335" s="12">
        <f>Assumptions!$C$78</f>
        <v>20000</v>
      </c>
      <c r="AP335" s="12">
        <f>Assumptions!$C$78</f>
        <v>20000</v>
      </c>
    </row>
    <row r="336">
      <c r="A336" s="38" t="inlineStr">
        <is>
          <t>Marketing</t>
        </is>
      </c>
      <c r="B336" s="58" t="inlineStr">
        <is>
          <t>AED</t>
        </is>
      </c>
      <c r="C336" s="59">
        <f>SUM(G336:R336)</f>
        <v>2880000</v>
      </c>
      <c r="D336" s="59">
        <f>SUM(S336:AD336)</f>
        <v>3360000</v>
      </c>
      <c r="E336" s="59">
        <f>SUM(AE336:AP336)</f>
        <v>3960000</v>
      </c>
      <c r="F336" s="40" t="n"/>
      <c r="G336" s="51">
        <f>SUM(G332:G335)</f>
        <v>250000</v>
      </c>
      <c r="H336" s="51">
        <f>SUM(H332:H335)</f>
        <v>250000</v>
      </c>
      <c r="I336" s="51">
        <f>SUM(I332:I335)</f>
        <v>250000</v>
      </c>
      <c r="J336" s="51">
        <f>SUM(J332:J335)</f>
        <v>250000</v>
      </c>
      <c r="K336" s="51">
        <f>SUM(K332:K335)</f>
        <v>250000</v>
      </c>
      <c r="L336" s="51">
        <f>SUM(L332:L335)</f>
        <v>250000</v>
      </c>
      <c r="M336" s="51">
        <f>SUM(M332:M335)</f>
        <v>230000</v>
      </c>
      <c r="N336" s="51">
        <f>SUM(N332:N335)</f>
        <v>230000</v>
      </c>
      <c r="O336" s="51">
        <f>SUM(O332:O335)</f>
        <v>230000</v>
      </c>
      <c r="P336" s="51">
        <f>SUM(P332:P335)</f>
        <v>230000</v>
      </c>
      <c r="Q336" s="51">
        <f>SUM(Q332:Q335)</f>
        <v>230000</v>
      </c>
      <c r="R336" s="51">
        <f>SUM(R332:R335)</f>
        <v>230000</v>
      </c>
      <c r="S336" s="51">
        <f>SUM(S332:S335)</f>
        <v>280000</v>
      </c>
      <c r="T336" s="51">
        <f>SUM(T332:T335)</f>
        <v>280000</v>
      </c>
      <c r="U336" s="51">
        <f>SUM(U332:U335)</f>
        <v>280000</v>
      </c>
      <c r="V336" s="51">
        <f>SUM(V332:V335)</f>
        <v>280000</v>
      </c>
      <c r="W336" s="51">
        <f>SUM(W332:W335)</f>
        <v>280000</v>
      </c>
      <c r="X336" s="51">
        <f>SUM(X332:X335)</f>
        <v>280000</v>
      </c>
      <c r="Y336" s="51">
        <f>SUM(Y332:Y335)</f>
        <v>280000</v>
      </c>
      <c r="Z336" s="51">
        <f>SUM(Z332:Z335)</f>
        <v>280000</v>
      </c>
      <c r="AA336" s="51">
        <f>SUM(AA332:AA335)</f>
        <v>280000</v>
      </c>
      <c r="AB336" s="51">
        <f>SUM(AB332:AB335)</f>
        <v>280000</v>
      </c>
      <c r="AC336" s="51">
        <f>SUM(AC332:AC335)</f>
        <v>280000</v>
      </c>
      <c r="AD336" s="51">
        <f>SUM(AD332:AD335)</f>
        <v>280000</v>
      </c>
      <c r="AE336" s="51">
        <f>SUM(AE332:AE335)</f>
        <v>330000</v>
      </c>
      <c r="AF336" s="51">
        <f>SUM(AF332:AF335)</f>
        <v>330000</v>
      </c>
      <c r="AG336" s="51">
        <f>SUM(AG332:AG335)</f>
        <v>330000</v>
      </c>
      <c r="AH336" s="51">
        <f>SUM(AH332:AH335)</f>
        <v>330000</v>
      </c>
      <c r="AI336" s="51">
        <f>SUM(AI332:AI335)</f>
        <v>330000</v>
      </c>
      <c r="AJ336" s="51">
        <f>SUM(AJ332:AJ335)</f>
        <v>330000</v>
      </c>
      <c r="AK336" s="51">
        <f>SUM(AK332:AK335)</f>
        <v>330000</v>
      </c>
      <c r="AL336" s="51">
        <f>SUM(AL332:AL335)</f>
        <v>330000</v>
      </c>
      <c r="AM336" s="51">
        <f>SUM(AM332:AM335)</f>
        <v>330000</v>
      </c>
      <c r="AN336" s="51">
        <f>SUM(AN332:AN335)</f>
        <v>330000</v>
      </c>
      <c r="AO336" s="51">
        <f>SUM(AO332:AO335)</f>
        <v>330000</v>
      </c>
      <c r="AP336" s="51">
        <f>SUM(AP332:AP335)</f>
        <v>330000</v>
      </c>
    </row>
    <row r="337">
      <c r="A337" s="11" t="inlineStr">
        <is>
          <t>Desk seats staffed (0 = stage 1, on-call desk)</t>
        </is>
      </c>
      <c r="B337" s="14" t="inlineStr">
        <is>
          <t>seats</t>
        </is>
      </c>
      <c r="C337" s="56">
        <f>R337</f>
        <v>0</v>
      </c>
      <c r="D337" s="56">
        <f>AD337</f>
        <v>1</v>
      </c>
      <c r="E337" s="56">
        <f>AP337</f>
        <v>1</v>
      </c>
      <c r="G337" s="12">
        <f>IF(G298&lt;Assumptions!$C$69,0,1+INT((G298-Assumptions!$C$69)/Assumptions!$C$71))</f>
        <v>0</v>
      </c>
      <c r="H337" s="12">
        <f>IF(H298&lt;Assumptions!$C$69,0,1+INT((H298-Assumptions!$C$69)/Assumptions!$C$71))</f>
        <v>0</v>
      </c>
      <c r="I337" s="12">
        <f>IF(I298&lt;Assumptions!$C$69,0,1+INT((I298-Assumptions!$C$69)/Assumptions!$C$71))</f>
        <v>0</v>
      </c>
      <c r="J337" s="12">
        <f>IF(J298&lt;Assumptions!$C$69,0,1+INT((J298-Assumptions!$C$69)/Assumptions!$C$71))</f>
        <v>0</v>
      </c>
      <c r="K337" s="12">
        <f>IF(K298&lt;Assumptions!$C$69,0,1+INT((K298-Assumptions!$C$69)/Assumptions!$C$71))</f>
        <v>0</v>
      </c>
      <c r="L337" s="12">
        <f>IF(L298&lt;Assumptions!$C$69,0,1+INT((L298-Assumptions!$C$69)/Assumptions!$C$71))</f>
        <v>0</v>
      </c>
      <c r="M337" s="12">
        <f>IF(M298&lt;Assumptions!$C$69,0,1+INT((M298-Assumptions!$C$69)/Assumptions!$C$71))</f>
        <v>0</v>
      </c>
      <c r="N337" s="12">
        <f>IF(N298&lt;Assumptions!$C$69,0,1+INT((N298-Assumptions!$C$69)/Assumptions!$C$71))</f>
        <v>0</v>
      </c>
      <c r="O337" s="12">
        <f>IF(O298&lt;Assumptions!$C$69,0,1+INT((O298-Assumptions!$C$69)/Assumptions!$C$71))</f>
        <v>0</v>
      </c>
      <c r="P337" s="12">
        <f>IF(P298&lt;Assumptions!$C$69,0,1+INT((P298-Assumptions!$C$69)/Assumptions!$C$71))</f>
        <v>0</v>
      </c>
      <c r="Q337" s="12">
        <f>IF(Q298&lt;Assumptions!$C$69,0,1+INT((Q298-Assumptions!$C$69)/Assumptions!$C$71))</f>
        <v>0</v>
      </c>
      <c r="R337" s="12">
        <f>IF(R298&lt;Assumptions!$C$69,0,1+INT((R298-Assumptions!$C$69)/Assumptions!$C$71))</f>
        <v>0</v>
      </c>
      <c r="S337" s="12">
        <f>IF(S298&lt;Assumptions!$C$69,0,1+INT((S298-Assumptions!$C$69)/Assumptions!$C$71))</f>
        <v>0</v>
      </c>
      <c r="T337" s="12">
        <f>IF(T298&lt;Assumptions!$C$69,0,1+INT((T298-Assumptions!$C$69)/Assumptions!$C$71))</f>
        <v>0</v>
      </c>
      <c r="U337" s="12">
        <f>IF(U298&lt;Assumptions!$C$69,0,1+INT((U298-Assumptions!$C$69)/Assumptions!$C$71))</f>
        <v>1</v>
      </c>
      <c r="V337" s="12">
        <f>IF(V298&lt;Assumptions!$C$69,0,1+INT((V298-Assumptions!$C$69)/Assumptions!$C$71))</f>
        <v>1</v>
      </c>
      <c r="W337" s="12">
        <f>IF(W298&lt;Assumptions!$C$69,0,1+INT((W298-Assumptions!$C$69)/Assumptions!$C$71))</f>
        <v>1</v>
      </c>
      <c r="X337" s="12">
        <f>IF(X298&lt;Assumptions!$C$69,0,1+INT((X298-Assumptions!$C$69)/Assumptions!$C$71))</f>
        <v>1</v>
      </c>
      <c r="Y337" s="12">
        <f>IF(Y298&lt;Assumptions!$C$69,0,1+INT((Y298-Assumptions!$C$69)/Assumptions!$C$71))</f>
        <v>1</v>
      </c>
      <c r="Z337" s="12">
        <f>IF(Z298&lt;Assumptions!$C$69,0,1+INT((Z298-Assumptions!$C$69)/Assumptions!$C$71))</f>
        <v>1</v>
      </c>
      <c r="AA337" s="12">
        <f>IF(AA298&lt;Assumptions!$C$69,0,1+INT((AA298-Assumptions!$C$69)/Assumptions!$C$71))</f>
        <v>1</v>
      </c>
      <c r="AB337" s="12">
        <f>IF(AB298&lt;Assumptions!$C$69,0,1+INT((AB298-Assumptions!$C$69)/Assumptions!$C$71))</f>
        <v>1</v>
      </c>
      <c r="AC337" s="12">
        <f>IF(AC298&lt;Assumptions!$C$69,0,1+INT((AC298-Assumptions!$C$69)/Assumptions!$C$71))</f>
        <v>1</v>
      </c>
      <c r="AD337" s="12">
        <f>IF(AD298&lt;Assumptions!$C$69,0,1+INT((AD298-Assumptions!$C$69)/Assumptions!$C$71))</f>
        <v>1</v>
      </c>
      <c r="AE337" s="12">
        <f>IF(AE298&lt;Assumptions!$C$69,0,1+INT((AE298-Assumptions!$C$69)/Assumptions!$C$71))</f>
        <v>1</v>
      </c>
      <c r="AF337" s="12">
        <f>IF(AF298&lt;Assumptions!$C$69,0,1+INT((AF298-Assumptions!$C$69)/Assumptions!$C$71))</f>
        <v>1</v>
      </c>
      <c r="AG337" s="12">
        <f>IF(AG298&lt;Assumptions!$C$69,0,1+INT((AG298-Assumptions!$C$69)/Assumptions!$C$71))</f>
        <v>1</v>
      </c>
      <c r="AH337" s="12">
        <f>IF(AH298&lt;Assumptions!$C$69,0,1+INT((AH298-Assumptions!$C$69)/Assumptions!$C$71))</f>
        <v>1</v>
      </c>
      <c r="AI337" s="12">
        <f>IF(AI298&lt;Assumptions!$C$69,0,1+INT((AI298-Assumptions!$C$69)/Assumptions!$C$71))</f>
        <v>1</v>
      </c>
      <c r="AJ337" s="12">
        <f>IF(AJ298&lt;Assumptions!$C$69,0,1+INT((AJ298-Assumptions!$C$69)/Assumptions!$C$71))</f>
        <v>1</v>
      </c>
      <c r="AK337" s="12">
        <f>IF(AK298&lt;Assumptions!$C$69,0,1+INT((AK298-Assumptions!$C$69)/Assumptions!$C$71))</f>
        <v>1</v>
      </c>
      <c r="AL337" s="12">
        <f>IF(AL298&lt;Assumptions!$C$69,0,1+INT((AL298-Assumptions!$C$69)/Assumptions!$C$71))</f>
        <v>1</v>
      </c>
      <c r="AM337" s="12">
        <f>IF(AM298&lt;Assumptions!$C$69,0,1+INT((AM298-Assumptions!$C$69)/Assumptions!$C$71))</f>
        <v>1</v>
      </c>
      <c r="AN337" s="12">
        <f>IF(AN298&lt;Assumptions!$C$69,0,1+INT((AN298-Assumptions!$C$69)/Assumptions!$C$71))</f>
        <v>1</v>
      </c>
      <c r="AO337" s="12">
        <f>IF(AO298&lt;Assumptions!$C$69,0,1+INT((AO298-Assumptions!$C$69)/Assumptions!$C$71))</f>
        <v>1</v>
      </c>
      <c r="AP337" s="12">
        <f>IF(AP298&lt;Assumptions!$C$69,0,1+INT((AP298-Assumptions!$C$69)/Assumptions!$C$71))</f>
        <v>1</v>
      </c>
    </row>
    <row r="338">
      <c r="A338" s="38" t="inlineStr">
        <is>
          <t>Operations: 24/7 desk</t>
        </is>
      </c>
      <c r="B338" s="58" t="inlineStr">
        <is>
          <t>AED</t>
        </is>
      </c>
      <c r="C338" s="59">
        <f>SUM(G338:R338)</f>
        <v>180000</v>
      </c>
      <c r="D338" s="59">
        <f>SUM(S338:AD338)</f>
        <v>330000</v>
      </c>
      <c r="E338" s="59">
        <f>SUM(AE338:AP338)</f>
        <v>360000</v>
      </c>
      <c r="F338" s="40" t="n"/>
      <c r="G338" s="51">
        <f>IF(G337=0,Assumptions!$C$68,G337*Assumptions!$C$70)</f>
        <v>15000</v>
      </c>
      <c r="H338" s="51">
        <f>IF(H337=0,Assumptions!$C$68,H337*Assumptions!$C$70)</f>
        <v>15000</v>
      </c>
      <c r="I338" s="51">
        <f>IF(I337=0,Assumptions!$C$68,I337*Assumptions!$C$70)</f>
        <v>15000</v>
      </c>
      <c r="J338" s="51">
        <f>IF(J337=0,Assumptions!$C$68,J337*Assumptions!$C$70)</f>
        <v>15000</v>
      </c>
      <c r="K338" s="51">
        <f>IF(K337=0,Assumptions!$C$68,K337*Assumptions!$C$70)</f>
        <v>15000</v>
      </c>
      <c r="L338" s="51">
        <f>IF(L337=0,Assumptions!$C$68,L337*Assumptions!$C$70)</f>
        <v>15000</v>
      </c>
      <c r="M338" s="51">
        <f>IF(M337=0,Assumptions!$C$68,M337*Assumptions!$C$70)</f>
        <v>15000</v>
      </c>
      <c r="N338" s="51">
        <f>IF(N337=0,Assumptions!$C$68,N337*Assumptions!$C$70)</f>
        <v>15000</v>
      </c>
      <c r="O338" s="51">
        <f>IF(O337=0,Assumptions!$C$68,O337*Assumptions!$C$70)</f>
        <v>15000</v>
      </c>
      <c r="P338" s="51">
        <f>IF(P337=0,Assumptions!$C$68,P337*Assumptions!$C$70)</f>
        <v>15000</v>
      </c>
      <c r="Q338" s="51">
        <f>IF(Q337=0,Assumptions!$C$68,Q337*Assumptions!$C$70)</f>
        <v>15000</v>
      </c>
      <c r="R338" s="51">
        <f>IF(R337=0,Assumptions!$C$68,R337*Assumptions!$C$70)</f>
        <v>15000</v>
      </c>
      <c r="S338" s="51">
        <f>IF(S337=0,Assumptions!$C$68,S337*Assumptions!$C$70)</f>
        <v>15000</v>
      </c>
      <c r="T338" s="51">
        <f>IF(T337=0,Assumptions!$C$68,T337*Assumptions!$C$70)</f>
        <v>15000</v>
      </c>
      <c r="U338" s="51">
        <f>IF(U337=0,Assumptions!$C$68,U337*Assumptions!$C$70)</f>
        <v>30000</v>
      </c>
      <c r="V338" s="51">
        <f>IF(V337=0,Assumptions!$C$68,V337*Assumptions!$C$70)</f>
        <v>30000</v>
      </c>
      <c r="W338" s="51">
        <f>IF(W337=0,Assumptions!$C$68,W337*Assumptions!$C$70)</f>
        <v>30000</v>
      </c>
      <c r="X338" s="51">
        <f>IF(X337=0,Assumptions!$C$68,X337*Assumptions!$C$70)</f>
        <v>30000</v>
      </c>
      <c r="Y338" s="51">
        <f>IF(Y337=0,Assumptions!$C$68,Y337*Assumptions!$C$70)</f>
        <v>30000</v>
      </c>
      <c r="Z338" s="51">
        <f>IF(Z337=0,Assumptions!$C$68,Z337*Assumptions!$C$70)</f>
        <v>30000</v>
      </c>
      <c r="AA338" s="51">
        <f>IF(AA337=0,Assumptions!$C$68,AA337*Assumptions!$C$70)</f>
        <v>30000</v>
      </c>
      <c r="AB338" s="51">
        <f>IF(AB337=0,Assumptions!$C$68,AB337*Assumptions!$C$70)</f>
        <v>30000</v>
      </c>
      <c r="AC338" s="51">
        <f>IF(AC337=0,Assumptions!$C$68,AC337*Assumptions!$C$70)</f>
        <v>30000</v>
      </c>
      <c r="AD338" s="51">
        <f>IF(AD337=0,Assumptions!$C$68,AD337*Assumptions!$C$70)</f>
        <v>30000</v>
      </c>
      <c r="AE338" s="51">
        <f>IF(AE337=0,Assumptions!$C$68,AE337*Assumptions!$C$70)</f>
        <v>30000</v>
      </c>
      <c r="AF338" s="51">
        <f>IF(AF337=0,Assumptions!$C$68,AF337*Assumptions!$C$70)</f>
        <v>30000</v>
      </c>
      <c r="AG338" s="51">
        <f>IF(AG337=0,Assumptions!$C$68,AG337*Assumptions!$C$70)</f>
        <v>30000</v>
      </c>
      <c r="AH338" s="51">
        <f>IF(AH337=0,Assumptions!$C$68,AH337*Assumptions!$C$70)</f>
        <v>30000</v>
      </c>
      <c r="AI338" s="51">
        <f>IF(AI337=0,Assumptions!$C$68,AI337*Assumptions!$C$70)</f>
        <v>30000</v>
      </c>
      <c r="AJ338" s="51">
        <f>IF(AJ337=0,Assumptions!$C$68,AJ337*Assumptions!$C$70)</f>
        <v>30000</v>
      </c>
      <c r="AK338" s="51">
        <f>IF(AK337=0,Assumptions!$C$68,AK337*Assumptions!$C$70)</f>
        <v>30000</v>
      </c>
      <c r="AL338" s="51">
        <f>IF(AL337=0,Assumptions!$C$68,AL337*Assumptions!$C$70)</f>
        <v>30000</v>
      </c>
      <c r="AM338" s="51">
        <f>IF(AM337=0,Assumptions!$C$68,AM337*Assumptions!$C$70)</f>
        <v>30000</v>
      </c>
      <c r="AN338" s="51">
        <f>IF(AN337=0,Assumptions!$C$68,AN337*Assumptions!$C$70)</f>
        <v>30000</v>
      </c>
      <c r="AO338" s="51">
        <f>IF(AO337=0,Assumptions!$C$68,AO337*Assumptions!$C$70)</f>
        <v>30000</v>
      </c>
      <c r="AP338" s="51">
        <f>IF(AP337=0,Assumptions!$C$68,AP337*Assumptions!$C$70)</f>
        <v>30000</v>
      </c>
    </row>
    <row r="339">
      <c r="A339" s="11" t="inlineStr">
        <is>
          <t>Delivery team</t>
        </is>
      </c>
      <c r="B339" s="14" t="inlineStr">
        <is>
          <t>AED</t>
        </is>
      </c>
      <c r="C339" s="56">
        <f>SUM(G339:R339)</f>
        <v>1200000</v>
      </c>
      <c r="D339" s="56">
        <f>SUM(S339:AD339)</f>
        <v>1200000</v>
      </c>
      <c r="E339" s="56">
        <f>SUM(AE339:AP339)</f>
        <v>1200000</v>
      </c>
      <c r="G339" s="12">
        <f>Assumptions!$C$63</f>
        <v>100000</v>
      </c>
      <c r="H339" s="12">
        <f>Assumptions!$C$63</f>
        <v>100000</v>
      </c>
      <c r="I339" s="12">
        <f>Assumptions!$C$63</f>
        <v>100000</v>
      </c>
      <c r="J339" s="12">
        <f>Assumptions!$C$63</f>
        <v>100000</v>
      </c>
      <c r="K339" s="12">
        <f>Assumptions!$C$63</f>
        <v>100000</v>
      </c>
      <c r="L339" s="12">
        <f>Assumptions!$C$63</f>
        <v>100000</v>
      </c>
      <c r="M339" s="12">
        <f>Assumptions!$C$63</f>
        <v>100000</v>
      </c>
      <c r="N339" s="12">
        <f>Assumptions!$C$63</f>
        <v>100000</v>
      </c>
      <c r="O339" s="12">
        <f>Assumptions!$C$63</f>
        <v>100000</v>
      </c>
      <c r="P339" s="12">
        <f>Assumptions!$C$63</f>
        <v>100000</v>
      </c>
      <c r="Q339" s="12">
        <f>Assumptions!$C$63</f>
        <v>100000</v>
      </c>
      <c r="R339" s="12">
        <f>Assumptions!$C$63</f>
        <v>100000</v>
      </c>
      <c r="S339" s="12">
        <f>Assumptions!$C$63</f>
        <v>100000</v>
      </c>
      <c r="T339" s="12">
        <f>Assumptions!$C$63</f>
        <v>100000</v>
      </c>
      <c r="U339" s="12">
        <f>Assumptions!$C$63</f>
        <v>100000</v>
      </c>
      <c r="V339" s="12">
        <f>Assumptions!$C$63</f>
        <v>100000</v>
      </c>
      <c r="W339" s="12">
        <f>Assumptions!$C$63</f>
        <v>100000</v>
      </c>
      <c r="X339" s="12">
        <f>Assumptions!$C$63</f>
        <v>100000</v>
      </c>
      <c r="Y339" s="12">
        <f>Assumptions!$C$63</f>
        <v>100000</v>
      </c>
      <c r="Z339" s="12">
        <f>Assumptions!$C$63</f>
        <v>100000</v>
      </c>
      <c r="AA339" s="12">
        <f>Assumptions!$C$63</f>
        <v>100000</v>
      </c>
      <c r="AB339" s="12">
        <f>Assumptions!$C$63</f>
        <v>100000</v>
      </c>
      <c r="AC339" s="12">
        <f>Assumptions!$C$63</f>
        <v>100000</v>
      </c>
      <c r="AD339" s="12">
        <f>Assumptions!$C$63</f>
        <v>100000</v>
      </c>
      <c r="AE339" s="12">
        <f>Assumptions!$C$63</f>
        <v>100000</v>
      </c>
      <c r="AF339" s="12">
        <f>Assumptions!$C$63</f>
        <v>100000</v>
      </c>
      <c r="AG339" s="12">
        <f>Assumptions!$C$63</f>
        <v>100000</v>
      </c>
      <c r="AH339" s="12">
        <f>Assumptions!$C$63</f>
        <v>100000</v>
      </c>
      <c r="AI339" s="12">
        <f>Assumptions!$C$63</f>
        <v>100000</v>
      </c>
      <c r="AJ339" s="12">
        <f>Assumptions!$C$63</f>
        <v>100000</v>
      </c>
      <c r="AK339" s="12">
        <f>Assumptions!$C$63</f>
        <v>100000</v>
      </c>
      <c r="AL339" s="12">
        <f>Assumptions!$C$63</f>
        <v>100000</v>
      </c>
      <c r="AM339" s="12">
        <f>Assumptions!$C$63</f>
        <v>100000</v>
      </c>
      <c r="AN339" s="12">
        <f>Assumptions!$C$63</f>
        <v>100000</v>
      </c>
      <c r="AO339" s="12">
        <f>Assumptions!$C$63</f>
        <v>100000</v>
      </c>
      <c r="AP339" s="12">
        <f>Assumptions!$C$63</f>
        <v>100000</v>
      </c>
    </row>
    <row r="340">
      <c r="A340" s="11" t="inlineStr">
        <is>
          <t>Servers, cloud, monitoring and licences</t>
        </is>
      </c>
      <c r="B340" s="14" t="inlineStr">
        <is>
          <t>AED</t>
        </is>
      </c>
      <c r="C340" s="56">
        <f>SUM(G340:R340)</f>
        <v>300000</v>
      </c>
      <c r="D340" s="56">
        <f>SUM(S340:AD340)</f>
        <v>300000</v>
      </c>
      <c r="E340" s="56">
        <f>SUM(AE340:AP340)</f>
        <v>300000</v>
      </c>
      <c r="G340" s="12">
        <f>Assumptions!$C$64</f>
        <v>25000</v>
      </c>
      <c r="H340" s="12">
        <f>Assumptions!$C$64</f>
        <v>25000</v>
      </c>
      <c r="I340" s="12">
        <f>Assumptions!$C$64</f>
        <v>25000</v>
      </c>
      <c r="J340" s="12">
        <f>Assumptions!$C$64</f>
        <v>25000</v>
      </c>
      <c r="K340" s="12">
        <f>Assumptions!$C$64</f>
        <v>25000</v>
      </c>
      <c r="L340" s="12">
        <f>Assumptions!$C$64</f>
        <v>25000</v>
      </c>
      <c r="M340" s="12">
        <f>Assumptions!$C$64</f>
        <v>25000</v>
      </c>
      <c r="N340" s="12">
        <f>Assumptions!$C$64</f>
        <v>25000</v>
      </c>
      <c r="O340" s="12">
        <f>Assumptions!$C$64</f>
        <v>25000</v>
      </c>
      <c r="P340" s="12">
        <f>Assumptions!$C$64</f>
        <v>25000</v>
      </c>
      <c r="Q340" s="12">
        <f>Assumptions!$C$64</f>
        <v>25000</v>
      </c>
      <c r="R340" s="12">
        <f>Assumptions!$C$64</f>
        <v>25000</v>
      </c>
      <c r="S340" s="12">
        <f>Assumptions!$C$64</f>
        <v>25000</v>
      </c>
      <c r="T340" s="12">
        <f>Assumptions!$C$64</f>
        <v>25000</v>
      </c>
      <c r="U340" s="12">
        <f>Assumptions!$C$64</f>
        <v>25000</v>
      </c>
      <c r="V340" s="12">
        <f>Assumptions!$C$64</f>
        <v>25000</v>
      </c>
      <c r="W340" s="12">
        <f>Assumptions!$C$64</f>
        <v>25000</v>
      </c>
      <c r="X340" s="12">
        <f>Assumptions!$C$64</f>
        <v>25000</v>
      </c>
      <c r="Y340" s="12">
        <f>Assumptions!$C$64</f>
        <v>25000</v>
      </c>
      <c r="Z340" s="12">
        <f>Assumptions!$C$64</f>
        <v>25000</v>
      </c>
      <c r="AA340" s="12">
        <f>Assumptions!$C$64</f>
        <v>25000</v>
      </c>
      <c r="AB340" s="12">
        <f>Assumptions!$C$64</f>
        <v>25000</v>
      </c>
      <c r="AC340" s="12">
        <f>Assumptions!$C$64</f>
        <v>25000</v>
      </c>
      <c r="AD340" s="12">
        <f>Assumptions!$C$64</f>
        <v>25000</v>
      </c>
      <c r="AE340" s="12">
        <f>Assumptions!$C$64</f>
        <v>25000</v>
      </c>
      <c r="AF340" s="12">
        <f>Assumptions!$C$64</f>
        <v>25000</v>
      </c>
      <c r="AG340" s="12">
        <f>Assumptions!$C$64</f>
        <v>25000</v>
      </c>
      <c r="AH340" s="12">
        <f>Assumptions!$C$64</f>
        <v>25000</v>
      </c>
      <c r="AI340" s="12">
        <f>Assumptions!$C$64</f>
        <v>25000</v>
      </c>
      <c r="AJ340" s="12">
        <f>Assumptions!$C$64</f>
        <v>25000</v>
      </c>
      <c r="AK340" s="12">
        <f>Assumptions!$C$64</f>
        <v>25000</v>
      </c>
      <c r="AL340" s="12">
        <f>Assumptions!$C$64</f>
        <v>25000</v>
      </c>
      <c r="AM340" s="12">
        <f>Assumptions!$C$64</f>
        <v>25000</v>
      </c>
      <c r="AN340" s="12">
        <f>Assumptions!$C$64</f>
        <v>25000</v>
      </c>
      <c r="AO340" s="12">
        <f>Assumptions!$C$64</f>
        <v>25000</v>
      </c>
      <c r="AP340" s="12">
        <f>Assumptions!$C$64</f>
        <v>25000</v>
      </c>
    </row>
    <row r="341">
      <c r="A341" s="11" t="inlineStr">
        <is>
          <t>Equipment</t>
        </is>
      </c>
      <c r="B341" s="14" t="inlineStr">
        <is>
          <t>AED</t>
        </is>
      </c>
      <c r="C341" s="56">
        <f>SUM(G341:R341)</f>
        <v>100000</v>
      </c>
      <c r="D341" s="56">
        <f>SUM(S341:AD341)</f>
        <v>0</v>
      </c>
      <c r="E341" s="56">
        <f>SUM(AE341:AP341)</f>
        <v>0</v>
      </c>
      <c r="G341" s="12">
        <f>IF(G276=1,Assumptions!$C$65,0)</f>
        <v>100000</v>
      </c>
      <c r="H341" s="12">
        <f>IF(H276=1,Assumptions!$C$65,0)</f>
        <v>0</v>
      </c>
      <c r="I341" s="12">
        <f>IF(I276=1,Assumptions!$C$65,0)</f>
        <v>0</v>
      </c>
      <c r="J341" s="12">
        <f>IF(J276=1,Assumptions!$C$65,0)</f>
        <v>0</v>
      </c>
      <c r="K341" s="12">
        <f>IF(K276=1,Assumptions!$C$65,0)</f>
        <v>0</v>
      </c>
      <c r="L341" s="12">
        <f>IF(L276=1,Assumptions!$C$65,0)</f>
        <v>0</v>
      </c>
      <c r="M341" s="12">
        <f>IF(M276=1,Assumptions!$C$65,0)</f>
        <v>0</v>
      </c>
      <c r="N341" s="12">
        <f>IF(N276=1,Assumptions!$C$65,0)</f>
        <v>0</v>
      </c>
      <c r="O341" s="12">
        <f>IF(O276=1,Assumptions!$C$65,0)</f>
        <v>0</v>
      </c>
      <c r="P341" s="12">
        <f>IF(P276=1,Assumptions!$C$65,0)</f>
        <v>0</v>
      </c>
      <c r="Q341" s="12">
        <f>IF(Q276=1,Assumptions!$C$65,0)</f>
        <v>0</v>
      </c>
      <c r="R341" s="12">
        <f>IF(R276=1,Assumptions!$C$65,0)</f>
        <v>0</v>
      </c>
      <c r="S341" s="12">
        <f>IF(S276=1,Assumptions!$C$65,0)</f>
        <v>0</v>
      </c>
      <c r="T341" s="12">
        <f>IF(T276=1,Assumptions!$C$65,0)</f>
        <v>0</v>
      </c>
      <c r="U341" s="12">
        <f>IF(U276=1,Assumptions!$C$65,0)</f>
        <v>0</v>
      </c>
      <c r="V341" s="12">
        <f>IF(V276=1,Assumptions!$C$65,0)</f>
        <v>0</v>
      </c>
      <c r="W341" s="12">
        <f>IF(W276=1,Assumptions!$C$65,0)</f>
        <v>0</v>
      </c>
      <c r="X341" s="12">
        <f>IF(X276=1,Assumptions!$C$65,0)</f>
        <v>0</v>
      </c>
      <c r="Y341" s="12">
        <f>IF(Y276=1,Assumptions!$C$65,0)</f>
        <v>0</v>
      </c>
      <c r="Z341" s="12">
        <f>IF(Z276=1,Assumptions!$C$65,0)</f>
        <v>0</v>
      </c>
      <c r="AA341" s="12">
        <f>IF(AA276=1,Assumptions!$C$65,0)</f>
        <v>0</v>
      </c>
      <c r="AB341" s="12">
        <f>IF(AB276=1,Assumptions!$C$65,0)</f>
        <v>0</v>
      </c>
      <c r="AC341" s="12">
        <f>IF(AC276=1,Assumptions!$C$65,0)</f>
        <v>0</v>
      </c>
      <c r="AD341" s="12">
        <f>IF(AD276=1,Assumptions!$C$65,0)</f>
        <v>0</v>
      </c>
      <c r="AE341" s="12">
        <f>IF(AE276=1,Assumptions!$C$65,0)</f>
        <v>0</v>
      </c>
      <c r="AF341" s="12">
        <f>IF(AF276=1,Assumptions!$C$65,0)</f>
        <v>0</v>
      </c>
      <c r="AG341" s="12">
        <f>IF(AG276=1,Assumptions!$C$65,0)</f>
        <v>0</v>
      </c>
      <c r="AH341" s="12">
        <f>IF(AH276=1,Assumptions!$C$65,0)</f>
        <v>0</v>
      </c>
      <c r="AI341" s="12">
        <f>IF(AI276=1,Assumptions!$C$65,0)</f>
        <v>0</v>
      </c>
      <c r="AJ341" s="12">
        <f>IF(AJ276=1,Assumptions!$C$65,0)</f>
        <v>0</v>
      </c>
      <c r="AK341" s="12">
        <f>IF(AK276=1,Assumptions!$C$65,0)</f>
        <v>0</v>
      </c>
      <c r="AL341" s="12">
        <f>IF(AL276=1,Assumptions!$C$65,0)</f>
        <v>0</v>
      </c>
      <c r="AM341" s="12">
        <f>IF(AM276=1,Assumptions!$C$65,0)</f>
        <v>0</v>
      </c>
      <c r="AN341" s="12">
        <f>IF(AN276=1,Assumptions!$C$65,0)</f>
        <v>0</v>
      </c>
      <c r="AO341" s="12">
        <f>IF(AO276=1,Assumptions!$C$65,0)</f>
        <v>0</v>
      </c>
      <c r="AP341" s="12">
        <f>IF(AP276=1,Assumptions!$C$65,0)</f>
        <v>0</v>
      </c>
    </row>
    <row r="342">
      <c r="A342" s="38" t="inlineStr">
        <is>
          <t>Technology</t>
        </is>
      </c>
      <c r="B342" s="58" t="inlineStr">
        <is>
          <t>AED</t>
        </is>
      </c>
      <c r="C342" s="59">
        <f>SUM(G342:R342)</f>
        <v>1600000</v>
      </c>
      <c r="D342" s="59">
        <f>SUM(S342:AD342)</f>
        <v>1500000</v>
      </c>
      <c r="E342" s="59">
        <f>SUM(AE342:AP342)</f>
        <v>1500000</v>
      </c>
      <c r="F342" s="40" t="n"/>
      <c r="G342" s="51">
        <f>SUM(G339:G341)</f>
        <v>225000</v>
      </c>
      <c r="H342" s="51">
        <f>SUM(H339:H341)</f>
        <v>125000</v>
      </c>
      <c r="I342" s="51">
        <f>SUM(I339:I341)</f>
        <v>125000</v>
      </c>
      <c r="J342" s="51">
        <f>SUM(J339:J341)</f>
        <v>125000</v>
      </c>
      <c r="K342" s="51">
        <f>SUM(K339:K341)</f>
        <v>125000</v>
      </c>
      <c r="L342" s="51">
        <f>SUM(L339:L341)</f>
        <v>125000</v>
      </c>
      <c r="M342" s="51">
        <f>SUM(M339:M341)</f>
        <v>125000</v>
      </c>
      <c r="N342" s="51">
        <f>SUM(N339:N341)</f>
        <v>125000</v>
      </c>
      <c r="O342" s="51">
        <f>SUM(O339:O341)</f>
        <v>125000</v>
      </c>
      <c r="P342" s="51">
        <f>SUM(P339:P341)</f>
        <v>125000</v>
      </c>
      <c r="Q342" s="51">
        <f>SUM(Q339:Q341)</f>
        <v>125000</v>
      </c>
      <c r="R342" s="51">
        <f>SUM(R339:R341)</f>
        <v>125000</v>
      </c>
      <c r="S342" s="51">
        <f>SUM(S339:S341)</f>
        <v>125000</v>
      </c>
      <c r="T342" s="51">
        <f>SUM(T339:T341)</f>
        <v>125000</v>
      </c>
      <c r="U342" s="51">
        <f>SUM(U339:U341)</f>
        <v>125000</v>
      </c>
      <c r="V342" s="51">
        <f>SUM(V339:V341)</f>
        <v>125000</v>
      </c>
      <c r="W342" s="51">
        <f>SUM(W339:W341)</f>
        <v>125000</v>
      </c>
      <c r="X342" s="51">
        <f>SUM(X339:X341)</f>
        <v>125000</v>
      </c>
      <c r="Y342" s="51">
        <f>SUM(Y339:Y341)</f>
        <v>125000</v>
      </c>
      <c r="Z342" s="51">
        <f>SUM(Z339:Z341)</f>
        <v>125000</v>
      </c>
      <c r="AA342" s="51">
        <f>SUM(AA339:AA341)</f>
        <v>125000</v>
      </c>
      <c r="AB342" s="51">
        <f>SUM(AB339:AB341)</f>
        <v>125000</v>
      </c>
      <c r="AC342" s="51">
        <f>SUM(AC339:AC341)</f>
        <v>125000</v>
      </c>
      <c r="AD342" s="51">
        <f>SUM(AD339:AD341)</f>
        <v>125000</v>
      </c>
      <c r="AE342" s="51">
        <f>SUM(AE339:AE341)</f>
        <v>125000</v>
      </c>
      <c r="AF342" s="51">
        <f>SUM(AF339:AF341)</f>
        <v>125000</v>
      </c>
      <c r="AG342" s="51">
        <f>SUM(AG339:AG341)</f>
        <v>125000</v>
      </c>
      <c r="AH342" s="51">
        <f>SUM(AH339:AH341)</f>
        <v>125000</v>
      </c>
      <c r="AI342" s="51">
        <f>SUM(AI339:AI341)</f>
        <v>125000</v>
      </c>
      <c r="AJ342" s="51">
        <f>SUM(AJ339:AJ341)</f>
        <v>125000</v>
      </c>
      <c r="AK342" s="51">
        <f>SUM(AK339:AK341)</f>
        <v>125000</v>
      </c>
      <c r="AL342" s="51">
        <f>SUM(AL339:AL341)</f>
        <v>125000</v>
      </c>
      <c r="AM342" s="51">
        <f>SUM(AM339:AM341)</f>
        <v>125000</v>
      </c>
      <c r="AN342" s="51">
        <f>SUM(AN339:AN341)</f>
        <v>125000</v>
      </c>
      <c r="AO342" s="51">
        <f>SUM(AO339:AO341)</f>
        <v>125000</v>
      </c>
      <c r="AP342" s="51">
        <f>SUM(AP339:AP341)</f>
        <v>125000</v>
      </c>
    </row>
    <row r="343">
      <c r="A343" s="11" t="inlineStr">
        <is>
          <t>Personnel (accounts, support, B2B sales)</t>
        </is>
      </c>
      <c r="B343" s="14" t="inlineStr">
        <is>
          <t>AED</t>
        </is>
      </c>
      <c r="C343" s="56">
        <f>SUM(G343:R343)</f>
        <v>600000</v>
      </c>
      <c r="D343" s="56">
        <f>SUM(S343:AD343)</f>
        <v>600000</v>
      </c>
      <c r="E343" s="56">
        <f>SUM(AE343:AP343)</f>
        <v>600000</v>
      </c>
      <c r="G343" s="12">
        <f>Assumptions!$C$81</f>
        <v>50000</v>
      </c>
      <c r="H343" s="12">
        <f>Assumptions!$C$81</f>
        <v>50000</v>
      </c>
      <c r="I343" s="12">
        <f>Assumptions!$C$81</f>
        <v>50000</v>
      </c>
      <c r="J343" s="12">
        <f>Assumptions!$C$81</f>
        <v>50000</v>
      </c>
      <c r="K343" s="12">
        <f>Assumptions!$C$81</f>
        <v>50000</v>
      </c>
      <c r="L343" s="12">
        <f>Assumptions!$C$81</f>
        <v>50000</v>
      </c>
      <c r="M343" s="12">
        <f>Assumptions!$C$81</f>
        <v>50000</v>
      </c>
      <c r="N343" s="12">
        <f>Assumptions!$C$81</f>
        <v>50000</v>
      </c>
      <c r="O343" s="12">
        <f>Assumptions!$C$81</f>
        <v>50000</v>
      </c>
      <c r="P343" s="12">
        <f>Assumptions!$C$81</f>
        <v>50000</v>
      </c>
      <c r="Q343" s="12">
        <f>Assumptions!$C$81</f>
        <v>50000</v>
      </c>
      <c r="R343" s="12">
        <f>Assumptions!$C$81</f>
        <v>50000</v>
      </c>
      <c r="S343" s="12">
        <f>Assumptions!$C$81</f>
        <v>50000</v>
      </c>
      <c r="T343" s="12">
        <f>Assumptions!$C$81</f>
        <v>50000</v>
      </c>
      <c r="U343" s="12">
        <f>Assumptions!$C$81</f>
        <v>50000</v>
      </c>
      <c r="V343" s="12">
        <f>Assumptions!$C$81</f>
        <v>50000</v>
      </c>
      <c r="W343" s="12">
        <f>Assumptions!$C$81</f>
        <v>50000</v>
      </c>
      <c r="X343" s="12">
        <f>Assumptions!$C$81</f>
        <v>50000</v>
      </c>
      <c r="Y343" s="12">
        <f>Assumptions!$C$81</f>
        <v>50000</v>
      </c>
      <c r="Z343" s="12">
        <f>Assumptions!$C$81</f>
        <v>50000</v>
      </c>
      <c r="AA343" s="12">
        <f>Assumptions!$C$81</f>
        <v>50000</v>
      </c>
      <c r="AB343" s="12">
        <f>Assumptions!$C$81</f>
        <v>50000</v>
      </c>
      <c r="AC343" s="12">
        <f>Assumptions!$C$81</f>
        <v>50000</v>
      </c>
      <c r="AD343" s="12">
        <f>Assumptions!$C$81</f>
        <v>50000</v>
      </c>
      <c r="AE343" s="12">
        <f>Assumptions!$C$81</f>
        <v>50000</v>
      </c>
      <c r="AF343" s="12">
        <f>Assumptions!$C$81</f>
        <v>50000</v>
      </c>
      <c r="AG343" s="12">
        <f>Assumptions!$C$81</f>
        <v>50000</v>
      </c>
      <c r="AH343" s="12">
        <f>Assumptions!$C$81</f>
        <v>50000</v>
      </c>
      <c r="AI343" s="12">
        <f>Assumptions!$C$81</f>
        <v>50000</v>
      </c>
      <c r="AJ343" s="12">
        <f>Assumptions!$C$81</f>
        <v>50000</v>
      </c>
      <c r="AK343" s="12">
        <f>Assumptions!$C$81</f>
        <v>50000</v>
      </c>
      <c r="AL343" s="12">
        <f>Assumptions!$C$81</f>
        <v>50000</v>
      </c>
      <c r="AM343" s="12">
        <f>Assumptions!$C$81</f>
        <v>50000</v>
      </c>
      <c r="AN343" s="12">
        <f>Assumptions!$C$81</f>
        <v>50000</v>
      </c>
      <c r="AO343" s="12">
        <f>Assumptions!$C$81</f>
        <v>50000</v>
      </c>
      <c r="AP343" s="12">
        <f>Assumptions!$C$81</f>
        <v>50000</v>
      </c>
    </row>
    <row r="344">
      <c r="A344" s="11" t="inlineStr">
        <is>
          <t>Office</t>
        </is>
      </c>
      <c r="B344" s="14" t="inlineStr">
        <is>
          <t>AED</t>
        </is>
      </c>
      <c r="C344" s="56">
        <f>SUM(G344:R344)</f>
        <v>500004</v>
      </c>
      <c r="D344" s="56">
        <f>SUM(S344:AD344)</f>
        <v>500004</v>
      </c>
      <c r="E344" s="56">
        <f>SUM(AE344:AP344)</f>
        <v>500004</v>
      </c>
      <c r="G344" s="12">
        <f>Assumptions!$C$82</f>
        <v>41667</v>
      </c>
      <c r="H344" s="12">
        <f>Assumptions!$C$82</f>
        <v>41667</v>
      </c>
      <c r="I344" s="12">
        <f>Assumptions!$C$82</f>
        <v>41667</v>
      </c>
      <c r="J344" s="12">
        <f>Assumptions!$C$82</f>
        <v>41667</v>
      </c>
      <c r="K344" s="12">
        <f>Assumptions!$C$82</f>
        <v>41667</v>
      </c>
      <c r="L344" s="12">
        <f>Assumptions!$C$82</f>
        <v>41667</v>
      </c>
      <c r="M344" s="12">
        <f>Assumptions!$C$82</f>
        <v>41667</v>
      </c>
      <c r="N344" s="12">
        <f>Assumptions!$C$82</f>
        <v>41667</v>
      </c>
      <c r="O344" s="12">
        <f>Assumptions!$C$82</f>
        <v>41667</v>
      </c>
      <c r="P344" s="12">
        <f>Assumptions!$C$82</f>
        <v>41667</v>
      </c>
      <c r="Q344" s="12">
        <f>Assumptions!$C$82</f>
        <v>41667</v>
      </c>
      <c r="R344" s="12">
        <f>Assumptions!$C$82</f>
        <v>41667</v>
      </c>
      <c r="S344" s="12">
        <f>Assumptions!$C$82</f>
        <v>41667</v>
      </c>
      <c r="T344" s="12">
        <f>Assumptions!$C$82</f>
        <v>41667</v>
      </c>
      <c r="U344" s="12">
        <f>Assumptions!$C$82</f>
        <v>41667</v>
      </c>
      <c r="V344" s="12">
        <f>Assumptions!$C$82</f>
        <v>41667</v>
      </c>
      <c r="W344" s="12">
        <f>Assumptions!$C$82</f>
        <v>41667</v>
      </c>
      <c r="X344" s="12">
        <f>Assumptions!$C$82</f>
        <v>41667</v>
      </c>
      <c r="Y344" s="12">
        <f>Assumptions!$C$82</f>
        <v>41667</v>
      </c>
      <c r="Z344" s="12">
        <f>Assumptions!$C$82</f>
        <v>41667</v>
      </c>
      <c r="AA344" s="12">
        <f>Assumptions!$C$82</f>
        <v>41667</v>
      </c>
      <c r="AB344" s="12">
        <f>Assumptions!$C$82</f>
        <v>41667</v>
      </c>
      <c r="AC344" s="12">
        <f>Assumptions!$C$82</f>
        <v>41667</v>
      </c>
      <c r="AD344" s="12">
        <f>Assumptions!$C$82</f>
        <v>41667</v>
      </c>
      <c r="AE344" s="12">
        <f>Assumptions!$C$82</f>
        <v>41667</v>
      </c>
      <c r="AF344" s="12">
        <f>Assumptions!$C$82</f>
        <v>41667</v>
      </c>
      <c r="AG344" s="12">
        <f>Assumptions!$C$82</f>
        <v>41667</v>
      </c>
      <c r="AH344" s="12">
        <f>Assumptions!$C$82</f>
        <v>41667</v>
      </c>
      <c r="AI344" s="12">
        <f>Assumptions!$C$82</f>
        <v>41667</v>
      </c>
      <c r="AJ344" s="12">
        <f>Assumptions!$C$82</f>
        <v>41667</v>
      </c>
      <c r="AK344" s="12">
        <f>Assumptions!$C$82</f>
        <v>41667</v>
      </c>
      <c r="AL344" s="12">
        <f>Assumptions!$C$82</f>
        <v>41667</v>
      </c>
      <c r="AM344" s="12">
        <f>Assumptions!$C$82</f>
        <v>41667</v>
      </c>
      <c r="AN344" s="12">
        <f>Assumptions!$C$82</f>
        <v>41667</v>
      </c>
      <c r="AO344" s="12">
        <f>Assumptions!$C$82</f>
        <v>41667</v>
      </c>
      <c r="AP344" s="12">
        <f>Assumptions!$C$82</f>
        <v>41667</v>
      </c>
    </row>
    <row r="345">
      <c r="A345" s="11" t="inlineStr">
        <is>
          <t>D&amp;O and PI insurance</t>
        </is>
      </c>
      <c r="B345" s="14" t="inlineStr">
        <is>
          <t>AED</t>
        </is>
      </c>
      <c r="C345" s="56">
        <f>SUM(G345:R345)</f>
        <v>99996</v>
      </c>
      <c r="D345" s="56">
        <f>SUM(S345:AD345)</f>
        <v>99996</v>
      </c>
      <c r="E345" s="56">
        <f>SUM(AE345:AP345)</f>
        <v>99996</v>
      </c>
      <c r="G345" s="12">
        <f>Assumptions!$C$83</f>
        <v>8333</v>
      </c>
      <c r="H345" s="12">
        <f>Assumptions!$C$83</f>
        <v>8333</v>
      </c>
      <c r="I345" s="12">
        <f>Assumptions!$C$83</f>
        <v>8333</v>
      </c>
      <c r="J345" s="12">
        <f>Assumptions!$C$83</f>
        <v>8333</v>
      </c>
      <c r="K345" s="12">
        <f>Assumptions!$C$83</f>
        <v>8333</v>
      </c>
      <c r="L345" s="12">
        <f>Assumptions!$C$83</f>
        <v>8333</v>
      </c>
      <c r="M345" s="12">
        <f>Assumptions!$C$83</f>
        <v>8333</v>
      </c>
      <c r="N345" s="12">
        <f>Assumptions!$C$83</f>
        <v>8333</v>
      </c>
      <c r="O345" s="12">
        <f>Assumptions!$C$83</f>
        <v>8333</v>
      </c>
      <c r="P345" s="12">
        <f>Assumptions!$C$83</f>
        <v>8333</v>
      </c>
      <c r="Q345" s="12">
        <f>Assumptions!$C$83</f>
        <v>8333</v>
      </c>
      <c r="R345" s="12">
        <f>Assumptions!$C$83</f>
        <v>8333</v>
      </c>
      <c r="S345" s="12">
        <f>Assumptions!$C$83</f>
        <v>8333</v>
      </c>
      <c r="T345" s="12">
        <f>Assumptions!$C$83</f>
        <v>8333</v>
      </c>
      <c r="U345" s="12">
        <f>Assumptions!$C$83</f>
        <v>8333</v>
      </c>
      <c r="V345" s="12">
        <f>Assumptions!$C$83</f>
        <v>8333</v>
      </c>
      <c r="W345" s="12">
        <f>Assumptions!$C$83</f>
        <v>8333</v>
      </c>
      <c r="X345" s="12">
        <f>Assumptions!$C$83</f>
        <v>8333</v>
      </c>
      <c r="Y345" s="12">
        <f>Assumptions!$C$83</f>
        <v>8333</v>
      </c>
      <c r="Z345" s="12">
        <f>Assumptions!$C$83</f>
        <v>8333</v>
      </c>
      <c r="AA345" s="12">
        <f>Assumptions!$C$83</f>
        <v>8333</v>
      </c>
      <c r="AB345" s="12">
        <f>Assumptions!$C$83</f>
        <v>8333</v>
      </c>
      <c r="AC345" s="12">
        <f>Assumptions!$C$83</f>
        <v>8333</v>
      </c>
      <c r="AD345" s="12">
        <f>Assumptions!$C$83</f>
        <v>8333</v>
      </c>
      <c r="AE345" s="12">
        <f>Assumptions!$C$83</f>
        <v>8333</v>
      </c>
      <c r="AF345" s="12">
        <f>Assumptions!$C$83</f>
        <v>8333</v>
      </c>
      <c r="AG345" s="12">
        <f>Assumptions!$C$83</f>
        <v>8333</v>
      </c>
      <c r="AH345" s="12">
        <f>Assumptions!$C$83</f>
        <v>8333</v>
      </c>
      <c r="AI345" s="12">
        <f>Assumptions!$C$83</f>
        <v>8333</v>
      </c>
      <c r="AJ345" s="12">
        <f>Assumptions!$C$83</f>
        <v>8333</v>
      </c>
      <c r="AK345" s="12">
        <f>Assumptions!$C$83</f>
        <v>8333</v>
      </c>
      <c r="AL345" s="12">
        <f>Assumptions!$C$83</f>
        <v>8333</v>
      </c>
      <c r="AM345" s="12">
        <f>Assumptions!$C$83</f>
        <v>8333</v>
      </c>
      <c r="AN345" s="12">
        <f>Assumptions!$C$83</f>
        <v>8333</v>
      </c>
      <c r="AO345" s="12">
        <f>Assumptions!$C$83</f>
        <v>8333</v>
      </c>
      <c r="AP345" s="12">
        <f>Assumptions!$C$83</f>
        <v>8333</v>
      </c>
    </row>
    <row r="346">
      <c r="A346" s="11" t="inlineStr">
        <is>
          <t>Board fees</t>
        </is>
      </c>
      <c r="B346" s="14" t="inlineStr">
        <is>
          <t>AED</t>
        </is>
      </c>
      <c r="C346" s="56">
        <f>SUM(G346:R346)</f>
        <v>480000</v>
      </c>
      <c r="D346" s="56">
        <f>SUM(S346:AD346)</f>
        <v>480000</v>
      </c>
      <c r="E346" s="56">
        <f>SUM(AE346:AP346)</f>
        <v>480000</v>
      </c>
      <c r="G346" s="12">
        <f>Assumptions!$C$84*Assumptions!$C$85</f>
        <v>40000</v>
      </c>
      <c r="H346" s="12">
        <f>Assumptions!$C$84*Assumptions!$C$85</f>
        <v>40000</v>
      </c>
      <c r="I346" s="12">
        <f>Assumptions!$C$84*Assumptions!$C$85</f>
        <v>40000</v>
      </c>
      <c r="J346" s="12">
        <f>Assumptions!$C$84*Assumptions!$C$85</f>
        <v>40000</v>
      </c>
      <c r="K346" s="12">
        <f>Assumptions!$C$84*Assumptions!$C$85</f>
        <v>40000</v>
      </c>
      <c r="L346" s="12">
        <f>Assumptions!$C$84*Assumptions!$C$85</f>
        <v>40000</v>
      </c>
      <c r="M346" s="12">
        <f>Assumptions!$C$84*Assumptions!$C$85</f>
        <v>40000</v>
      </c>
      <c r="N346" s="12">
        <f>Assumptions!$C$84*Assumptions!$C$85</f>
        <v>40000</v>
      </c>
      <c r="O346" s="12">
        <f>Assumptions!$C$84*Assumptions!$C$85</f>
        <v>40000</v>
      </c>
      <c r="P346" s="12">
        <f>Assumptions!$C$84*Assumptions!$C$85</f>
        <v>40000</v>
      </c>
      <c r="Q346" s="12">
        <f>Assumptions!$C$84*Assumptions!$C$85</f>
        <v>40000</v>
      </c>
      <c r="R346" s="12">
        <f>Assumptions!$C$84*Assumptions!$C$85</f>
        <v>40000</v>
      </c>
      <c r="S346" s="12">
        <f>Assumptions!$C$84*Assumptions!$C$85</f>
        <v>40000</v>
      </c>
      <c r="T346" s="12">
        <f>Assumptions!$C$84*Assumptions!$C$85</f>
        <v>40000</v>
      </c>
      <c r="U346" s="12">
        <f>Assumptions!$C$84*Assumptions!$C$85</f>
        <v>40000</v>
      </c>
      <c r="V346" s="12">
        <f>Assumptions!$C$84*Assumptions!$C$85</f>
        <v>40000</v>
      </c>
      <c r="W346" s="12">
        <f>Assumptions!$C$84*Assumptions!$C$85</f>
        <v>40000</v>
      </c>
      <c r="X346" s="12">
        <f>Assumptions!$C$84*Assumptions!$C$85</f>
        <v>40000</v>
      </c>
      <c r="Y346" s="12">
        <f>Assumptions!$C$84*Assumptions!$C$85</f>
        <v>40000</v>
      </c>
      <c r="Z346" s="12">
        <f>Assumptions!$C$84*Assumptions!$C$85</f>
        <v>40000</v>
      </c>
      <c r="AA346" s="12">
        <f>Assumptions!$C$84*Assumptions!$C$85</f>
        <v>40000</v>
      </c>
      <c r="AB346" s="12">
        <f>Assumptions!$C$84*Assumptions!$C$85</f>
        <v>40000</v>
      </c>
      <c r="AC346" s="12">
        <f>Assumptions!$C$84*Assumptions!$C$85</f>
        <v>40000</v>
      </c>
      <c r="AD346" s="12">
        <f>Assumptions!$C$84*Assumptions!$C$85</f>
        <v>40000</v>
      </c>
      <c r="AE346" s="12">
        <f>Assumptions!$C$84*Assumptions!$C$85</f>
        <v>40000</v>
      </c>
      <c r="AF346" s="12">
        <f>Assumptions!$C$84*Assumptions!$C$85</f>
        <v>40000</v>
      </c>
      <c r="AG346" s="12">
        <f>Assumptions!$C$84*Assumptions!$C$85</f>
        <v>40000</v>
      </c>
      <c r="AH346" s="12">
        <f>Assumptions!$C$84*Assumptions!$C$85</f>
        <v>40000</v>
      </c>
      <c r="AI346" s="12">
        <f>Assumptions!$C$84*Assumptions!$C$85</f>
        <v>40000</v>
      </c>
      <c r="AJ346" s="12">
        <f>Assumptions!$C$84*Assumptions!$C$85</f>
        <v>40000</v>
      </c>
      <c r="AK346" s="12">
        <f>Assumptions!$C$84*Assumptions!$C$85</f>
        <v>40000</v>
      </c>
      <c r="AL346" s="12">
        <f>Assumptions!$C$84*Assumptions!$C$85</f>
        <v>40000</v>
      </c>
      <c r="AM346" s="12">
        <f>Assumptions!$C$84*Assumptions!$C$85</f>
        <v>40000</v>
      </c>
      <c r="AN346" s="12">
        <f>Assumptions!$C$84*Assumptions!$C$85</f>
        <v>40000</v>
      </c>
      <c r="AO346" s="12">
        <f>Assumptions!$C$84*Assumptions!$C$85</f>
        <v>40000</v>
      </c>
      <c r="AP346" s="12">
        <f>Assumptions!$C$84*Assumptions!$C$85</f>
        <v>40000</v>
      </c>
    </row>
    <row r="347">
      <c r="A347" s="11" t="inlineStr">
        <is>
          <t>Legal, regulatory and accounting</t>
        </is>
      </c>
      <c r="B347" s="14" t="inlineStr">
        <is>
          <t>AED</t>
        </is>
      </c>
      <c r="C347" s="56">
        <f>SUM(G347:R347)</f>
        <v>140000</v>
      </c>
      <c r="D347" s="56">
        <f>SUM(S347:AD347)</f>
        <v>90000</v>
      </c>
      <c r="E347" s="56">
        <f>SUM(AE347:AP347)</f>
        <v>90000</v>
      </c>
      <c r="G347" s="12">
        <f>Assumptions!$C$86+IF(G276=1,Assumptions!$C$87,0)</f>
        <v>57500</v>
      </c>
      <c r="H347" s="12">
        <f>Assumptions!$C$86+IF(H276=1,Assumptions!$C$87,0)</f>
        <v>7500</v>
      </c>
      <c r="I347" s="12">
        <f>Assumptions!$C$86+IF(I276=1,Assumptions!$C$87,0)</f>
        <v>7500</v>
      </c>
      <c r="J347" s="12">
        <f>Assumptions!$C$86+IF(J276=1,Assumptions!$C$87,0)</f>
        <v>7500</v>
      </c>
      <c r="K347" s="12">
        <f>Assumptions!$C$86+IF(K276=1,Assumptions!$C$87,0)</f>
        <v>7500</v>
      </c>
      <c r="L347" s="12">
        <f>Assumptions!$C$86+IF(L276=1,Assumptions!$C$87,0)</f>
        <v>7500</v>
      </c>
      <c r="M347" s="12">
        <f>Assumptions!$C$86+IF(M276=1,Assumptions!$C$87,0)</f>
        <v>7500</v>
      </c>
      <c r="N347" s="12">
        <f>Assumptions!$C$86+IF(N276=1,Assumptions!$C$87,0)</f>
        <v>7500</v>
      </c>
      <c r="O347" s="12">
        <f>Assumptions!$C$86+IF(O276=1,Assumptions!$C$87,0)</f>
        <v>7500</v>
      </c>
      <c r="P347" s="12">
        <f>Assumptions!$C$86+IF(P276=1,Assumptions!$C$87,0)</f>
        <v>7500</v>
      </c>
      <c r="Q347" s="12">
        <f>Assumptions!$C$86+IF(Q276=1,Assumptions!$C$87,0)</f>
        <v>7500</v>
      </c>
      <c r="R347" s="12">
        <f>Assumptions!$C$86+IF(R276=1,Assumptions!$C$87,0)</f>
        <v>7500</v>
      </c>
      <c r="S347" s="12">
        <f>Assumptions!$C$86+IF(S276=1,Assumptions!$C$87,0)</f>
        <v>7500</v>
      </c>
      <c r="T347" s="12">
        <f>Assumptions!$C$86+IF(T276=1,Assumptions!$C$87,0)</f>
        <v>7500</v>
      </c>
      <c r="U347" s="12">
        <f>Assumptions!$C$86+IF(U276=1,Assumptions!$C$87,0)</f>
        <v>7500</v>
      </c>
      <c r="V347" s="12">
        <f>Assumptions!$C$86+IF(V276=1,Assumptions!$C$87,0)</f>
        <v>7500</v>
      </c>
      <c r="W347" s="12">
        <f>Assumptions!$C$86+IF(W276=1,Assumptions!$C$87,0)</f>
        <v>7500</v>
      </c>
      <c r="X347" s="12">
        <f>Assumptions!$C$86+IF(X276=1,Assumptions!$C$87,0)</f>
        <v>7500</v>
      </c>
      <c r="Y347" s="12">
        <f>Assumptions!$C$86+IF(Y276=1,Assumptions!$C$87,0)</f>
        <v>7500</v>
      </c>
      <c r="Z347" s="12">
        <f>Assumptions!$C$86+IF(Z276=1,Assumptions!$C$87,0)</f>
        <v>7500</v>
      </c>
      <c r="AA347" s="12">
        <f>Assumptions!$C$86+IF(AA276=1,Assumptions!$C$87,0)</f>
        <v>7500</v>
      </c>
      <c r="AB347" s="12">
        <f>Assumptions!$C$86+IF(AB276=1,Assumptions!$C$87,0)</f>
        <v>7500</v>
      </c>
      <c r="AC347" s="12">
        <f>Assumptions!$C$86+IF(AC276=1,Assumptions!$C$87,0)</f>
        <v>7500</v>
      </c>
      <c r="AD347" s="12">
        <f>Assumptions!$C$86+IF(AD276=1,Assumptions!$C$87,0)</f>
        <v>7500</v>
      </c>
      <c r="AE347" s="12">
        <f>Assumptions!$C$86+IF(AE276=1,Assumptions!$C$87,0)</f>
        <v>7500</v>
      </c>
      <c r="AF347" s="12">
        <f>Assumptions!$C$86+IF(AF276=1,Assumptions!$C$87,0)</f>
        <v>7500</v>
      </c>
      <c r="AG347" s="12">
        <f>Assumptions!$C$86+IF(AG276=1,Assumptions!$C$87,0)</f>
        <v>7500</v>
      </c>
      <c r="AH347" s="12">
        <f>Assumptions!$C$86+IF(AH276=1,Assumptions!$C$87,0)</f>
        <v>7500</v>
      </c>
      <c r="AI347" s="12">
        <f>Assumptions!$C$86+IF(AI276=1,Assumptions!$C$87,0)</f>
        <v>7500</v>
      </c>
      <c r="AJ347" s="12">
        <f>Assumptions!$C$86+IF(AJ276=1,Assumptions!$C$87,0)</f>
        <v>7500</v>
      </c>
      <c r="AK347" s="12">
        <f>Assumptions!$C$86+IF(AK276=1,Assumptions!$C$87,0)</f>
        <v>7500</v>
      </c>
      <c r="AL347" s="12">
        <f>Assumptions!$C$86+IF(AL276=1,Assumptions!$C$87,0)</f>
        <v>7500</v>
      </c>
      <c r="AM347" s="12">
        <f>Assumptions!$C$86+IF(AM276=1,Assumptions!$C$87,0)</f>
        <v>7500</v>
      </c>
      <c r="AN347" s="12">
        <f>Assumptions!$C$86+IF(AN276=1,Assumptions!$C$87,0)</f>
        <v>7500</v>
      </c>
      <c r="AO347" s="12">
        <f>Assumptions!$C$86+IF(AO276=1,Assumptions!$C$87,0)</f>
        <v>7500</v>
      </c>
      <c r="AP347" s="12">
        <f>Assumptions!$C$86+IF(AP276=1,Assumptions!$C$87,0)</f>
        <v>7500</v>
      </c>
    </row>
    <row r="348">
      <c r="A348" s="35" t="inlineStr">
        <is>
          <t>Cash (AED)</t>
        </is>
      </c>
      <c r="B348" s="14" t="inlineStr">
        <is>
          <t>AED</t>
        </is>
      </c>
      <c r="C348" s="56">
        <f>SUM(G348:R348)</f>
        <v>0</v>
      </c>
      <c r="D348" s="56">
        <f>SUM(S348:AD348)</f>
        <v>0</v>
      </c>
      <c r="E348" s="56">
        <f>SUM(AE348:AP348)</f>
        <v>0</v>
      </c>
      <c r="G348" s="12">
        <f>Assumptions!$C$88</f>
        <v>0</v>
      </c>
      <c r="H348" s="12">
        <f>Assumptions!$C$88</f>
        <v>0</v>
      </c>
      <c r="I348" s="12">
        <f>Assumptions!$C$88</f>
        <v>0</v>
      </c>
      <c r="J348" s="12">
        <f>Assumptions!$C$88</f>
        <v>0</v>
      </c>
      <c r="K348" s="12">
        <f>Assumptions!$C$88</f>
        <v>0</v>
      </c>
      <c r="L348" s="12">
        <f>Assumptions!$C$88</f>
        <v>0</v>
      </c>
      <c r="M348" s="12">
        <f>Assumptions!$C$88</f>
        <v>0</v>
      </c>
      <c r="N348" s="12">
        <f>Assumptions!$C$88</f>
        <v>0</v>
      </c>
      <c r="O348" s="12">
        <f>Assumptions!$C$88</f>
        <v>0</v>
      </c>
      <c r="P348" s="12">
        <f>Assumptions!$C$88</f>
        <v>0</v>
      </c>
      <c r="Q348" s="12">
        <f>Assumptions!$C$88</f>
        <v>0</v>
      </c>
      <c r="R348" s="12">
        <f>Assumptions!$C$88</f>
        <v>0</v>
      </c>
      <c r="S348" s="12">
        <f>Assumptions!$C$88</f>
        <v>0</v>
      </c>
      <c r="T348" s="12">
        <f>Assumptions!$C$88</f>
        <v>0</v>
      </c>
      <c r="U348" s="12">
        <f>Assumptions!$C$88</f>
        <v>0</v>
      </c>
      <c r="V348" s="12">
        <f>Assumptions!$C$88</f>
        <v>0</v>
      </c>
      <c r="W348" s="12">
        <f>Assumptions!$C$88</f>
        <v>0</v>
      </c>
      <c r="X348" s="12">
        <f>Assumptions!$C$88</f>
        <v>0</v>
      </c>
      <c r="Y348" s="12">
        <f>Assumptions!$C$88</f>
        <v>0</v>
      </c>
      <c r="Z348" s="12">
        <f>Assumptions!$C$88</f>
        <v>0</v>
      </c>
      <c r="AA348" s="12">
        <f>Assumptions!$C$88</f>
        <v>0</v>
      </c>
      <c r="AB348" s="12">
        <f>Assumptions!$C$88</f>
        <v>0</v>
      </c>
      <c r="AC348" s="12">
        <f>Assumptions!$C$88</f>
        <v>0</v>
      </c>
      <c r="AD348" s="12">
        <f>Assumptions!$C$88</f>
        <v>0</v>
      </c>
      <c r="AE348" s="12">
        <f>Assumptions!$C$88</f>
        <v>0</v>
      </c>
      <c r="AF348" s="12">
        <f>Assumptions!$C$88</f>
        <v>0</v>
      </c>
      <c r="AG348" s="12">
        <f>Assumptions!$C$88</f>
        <v>0</v>
      </c>
      <c r="AH348" s="12">
        <f>Assumptions!$C$88</f>
        <v>0</v>
      </c>
      <c r="AI348" s="12">
        <f>Assumptions!$C$88</f>
        <v>0</v>
      </c>
      <c r="AJ348" s="12">
        <f>Assumptions!$C$88</f>
        <v>0</v>
      </c>
      <c r="AK348" s="12">
        <f>Assumptions!$C$88</f>
        <v>0</v>
      </c>
      <c r="AL348" s="12">
        <f>Assumptions!$C$88</f>
        <v>0</v>
      </c>
      <c r="AM348" s="12">
        <f>Assumptions!$C$88</f>
        <v>0</v>
      </c>
      <c r="AN348" s="12">
        <f>Assumptions!$C$88</f>
        <v>0</v>
      </c>
      <c r="AO348" s="12">
        <f>Assumptions!$C$88</f>
        <v>0</v>
      </c>
      <c r="AP348" s="12">
        <f>Assumptions!$C$88</f>
        <v>0</v>
      </c>
    </row>
    <row r="349">
      <c r="A349" s="38" t="inlineStr">
        <is>
          <t>Administration</t>
        </is>
      </c>
      <c r="B349" s="58" t="inlineStr">
        <is>
          <t>AED</t>
        </is>
      </c>
      <c r="C349" s="59">
        <f>SUM(G349:R349)</f>
        <v>1820000</v>
      </c>
      <c r="D349" s="59">
        <f>SUM(S349:AD349)</f>
        <v>1770000</v>
      </c>
      <c r="E349" s="59">
        <f>SUM(AE349:AP349)</f>
        <v>1770000</v>
      </c>
      <c r="F349" s="40" t="n"/>
      <c r="G349" s="51">
        <f>SUM(G343:G348)</f>
        <v>197500</v>
      </c>
      <c r="H349" s="51">
        <f>SUM(H343:H348)</f>
        <v>147500</v>
      </c>
      <c r="I349" s="51">
        <f>SUM(I343:I348)</f>
        <v>147500</v>
      </c>
      <c r="J349" s="51">
        <f>SUM(J343:J348)</f>
        <v>147500</v>
      </c>
      <c r="K349" s="51">
        <f>SUM(K343:K348)</f>
        <v>147500</v>
      </c>
      <c r="L349" s="51">
        <f>SUM(L343:L348)</f>
        <v>147500</v>
      </c>
      <c r="M349" s="51">
        <f>SUM(M343:M348)</f>
        <v>147500</v>
      </c>
      <c r="N349" s="51">
        <f>SUM(N343:N348)</f>
        <v>147500</v>
      </c>
      <c r="O349" s="51">
        <f>SUM(O343:O348)</f>
        <v>147500</v>
      </c>
      <c r="P349" s="51">
        <f>SUM(P343:P348)</f>
        <v>147500</v>
      </c>
      <c r="Q349" s="51">
        <f>SUM(Q343:Q348)</f>
        <v>147500</v>
      </c>
      <c r="R349" s="51">
        <f>SUM(R343:R348)</f>
        <v>147500</v>
      </c>
      <c r="S349" s="51">
        <f>SUM(S343:S348)</f>
        <v>147500</v>
      </c>
      <c r="T349" s="51">
        <f>SUM(T343:T348)</f>
        <v>147500</v>
      </c>
      <c r="U349" s="51">
        <f>SUM(U343:U348)</f>
        <v>147500</v>
      </c>
      <c r="V349" s="51">
        <f>SUM(V343:V348)</f>
        <v>147500</v>
      </c>
      <c r="W349" s="51">
        <f>SUM(W343:W348)</f>
        <v>147500</v>
      </c>
      <c r="X349" s="51">
        <f>SUM(X343:X348)</f>
        <v>147500</v>
      </c>
      <c r="Y349" s="51">
        <f>SUM(Y343:Y348)</f>
        <v>147500</v>
      </c>
      <c r="Z349" s="51">
        <f>SUM(Z343:Z348)</f>
        <v>147500</v>
      </c>
      <c r="AA349" s="51">
        <f>SUM(AA343:AA348)</f>
        <v>147500</v>
      </c>
      <c r="AB349" s="51">
        <f>SUM(AB343:AB348)</f>
        <v>147500</v>
      </c>
      <c r="AC349" s="51">
        <f>SUM(AC343:AC348)</f>
        <v>147500</v>
      </c>
      <c r="AD349" s="51">
        <f>SUM(AD343:AD348)</f>
        <v>147500</v>
      </c>
      <c r="AE349" s="51">
        <f>SUM(AE343:AE348)</f>
        <v>147500</v>
      </c>
      <c r="AF349" s="51">
        <f>SUM(AF343:AF348)</f>
        <v>147500</v>
      </c>
      <c r="AG349" s="51">
        <f>SUM(AG343:AG348)</f>
        <v>147500</v>
      </c>
      <c r="AH349" s="51">
        <f>SUM(AH343:AH348)</f>
        <v>147500</v>
      </c>
      <c r="AI349" s="51">
        <f>SUM(AI343:AI348)</f>
        <v>147500</v>
      </c>
      <c r="AJ349" s="51">
        <f>SUM(AJ343:AJ348)</f>
        <v>147500</v>
      </c>
      <c r="AK349" s="51">
        <f>SUM(AK343:AK348)</f>
        <v>147500</v>
      </c>
      <c r="AL349" s="51">
        <f>SUM(AL343:AL348)</f>
        <v>147500</v>
      </c>
      <c r="AM349" s="51">
        <f>SUM(AM343:AM348)</f>
        <v>147500</v>
      </c>
      <c r="AN349" s="51">
        <f>SUM(AN343:AN348)</f>
        <v>147500</v>
      </c>
      <c r="AO349" s="51">
        <f>SUM(AO343:AO348)</f>
        <v>147500</v>
      </c>
      <c r="AP349" s="51">
        <f>SUM(AP343:AP348)</f>
        <v>147500</v>
      </c>
    </row>
    <row r="350">
      <c r="A350" s="11" t="inlineStr">
        <is>
          <t>Operating costs before contingency</t>
        </is>
      </c>
      <c r="B350" s="14" t="inlineStr">
        <is>
          <t>AED</t>
        </is>
      </c>
      <c r="C350" s="56">
        <f>SUM(G350:R350)</f>
        <v>6791247.090951</v>
      </c>
      <c r="D350" s="56">
        <f>SUM(S350:AD350)</f>
        <v>7661220.8856222</v>
      </c>
      <c r="E350" s="56">
        <f>SUM(AE350:AP350)</f>
        <v>8627299.91976673</v>
      </c>
      <c r="G350" s="12">
        <f>G328+G336+G338+G342+G349</f>
        <v>697384.709166286</v>
      </c>
      <c r="H350" s="12">
        <f>H328+H336+H338+H342+H349</f>
        <v>548880.334832617</v>
      </c>
      <c r="I350" s="12">
        <f>I328+I336+I338+I342+I349</f>
        <v>550291.916763263</v>
      </c>
      <c r="J350" s="12">
        <f>J328+J336+J338+J342+J349</f>
        <v>551626.630965849</v>
      </c>
      <c r="K350" s="12">
        <f>K328+K336+K338+K342+K349</f>
        <v>563705.966881526</v>
      </c>
      <c r="L350" s="12">
        <f>L328+L336+L338+L342+L349</f>
        <v>565720.799299678</v>
      </c>
      <c r="M350" s="12">
        <f>M328+M336+M338+M342+M349</f>
        <v>547676.452271267</v>
      </c>
      <c r="N350" s="12">
        <f>N328+N336+N338+N342+N349</f>
        <v>549577.755943264</v>
      </c>
      <c r="O350" s="12">
        <f>O328+O336+O338+O342+O349</f>
        <v>551429.0971282</v>
      </c>
      <c r="P350" s="12">
        <f>P328+P336+P338+P342+P349</f>
        <v>553234.464327307</v>
      </c>
      <c r="Q350" s="12">
        <f>Q328+Q336+Q338+Q342+Q349</f>
        <v>554997.487841504</v>
      </c>
      <c r="R350" s="12">
        <f>R328+R336+R338+R342+R349</f>
        <v>556721.47553024</v>
      </c>
      <c r="S350" s="12">
        <f>S328+S336+S338+S342+S349</f>
        <v>612933.658004578</v>
      </c>
      <c r="T350" s="12">
        <f>T328+T336+T338+T342+T349</f>
        <v>614906.249937564</v>
      </c>
      <c r="U350" s="12">
        <f>U328+U336+U338+U342+U349</f>
        <v>631821.857236627</v>
      </c>
      <c r="V350" s="12">
        <f>V328+V336+V338+V342+V349</f>
        <v>633685.031337956</v>
      </c>
      <c r="W350" s="12">
        <f>W328+W336+W338+W342+W349</f>
        <v>640477.664708591</v>
      </c>
      <c r="X350" s="12">
        <f>X328+X336+X338+X342+X349</f>
        <v>642125.781690526</v>
      </c>
      <c r="Y350" s="12">
        <f>Y328+Y336+Y338+Y342+Y349</f>
        <v>643732.824937459</v>
      </c>
      <c r="Z350" s="12">
        <f>Z328+Z336+Z338+Z342+Z349</f>
        <v>645301.93794342</v>
      </c>
      <c r="AA350" s="12">
        <f>AA328+AA336+AA338+AA342+AA349</f>
        <v>646835.994104406</v>
      </c>
      <c r="AB350" s="12">
        <f>AB328+AB336+AB338+AB342+AB349</f>
        <v>648337.62270287</v>
      </c>
      <c r="AC350" s="12">
        <f>AC328+AC336+AC338+AC342+AC349</f>
        <v>649809.232159707</v>
      </c>
      <c r="AD350" s="12">
        <f>AD328+AD336+AD338+AD342+AD349</f>
        <v>651253.030858501</v>
      </c>
      <c r="AE350" s="12">
        <f>AE328+AE336+AE338+AE342+AE349</f>
        <v>707582.552581896</v>
      </c>
      <c r="AF350" s="12">
        <f>AF328+AF336+AF338+AF342+AF349</f>
        <v>709318.127601643</v>
      </c>
      <c r="AG350" s="12">
        <f>AG328+AG336+AG338+AG342+AG349</f>
        <v>711004.336947799</v>
      </c>
      <c r="AH350" s="12">
        <f>AH328+AH336+AH338+AH342+AH349</f>
        <v>712645.074299867</v>
      </c>
      <c r="AI350" s="12">
        <f>AI328+AI336+AI338+AI342+AI349</f>
        <v>718474.97540789</v>
      </c>
      <c r="AJ350" s="12">
        <f>AJ328+AJ336+AJ338+AJ342+AJ349</f>
        <v>719931.189735263</v>
      </c>
      <c r="AK350" s="12">
        <f>AK328+AK336+AK338+AK342+AK349</f>
        <v>721351.673442924</v>
      </c>
      <c r="AL350" s="12">
        <f>AL328+AL336+AL338+AL342+AL349</f>
        <v>722739.129127664</v>
      </c>
      <c r="AM350" s="12">
        <f>AM328+AM336+AM338+AM342+AM349</f>
        <v>724096.030179315</v>
      </c>
      <c r="AN350" s="12">
        <f>AN328+AN336+AN338+AN342+AN349</f>
        <v>725424.642579301</v>
      </c>
      <c r="AO350" s="12">
        <f>AO328+AO336+AO338+AO342+AO349</f>
        <v>726727.044425751</v>
      </c>
      <c r="AP350" s="12">
        <f>AP328+AP336+AP338+AP342+AP349</f>
        <v>728005.143437421</v>
      </c>
    </row>
    <row r="351">
      <c r="A351" s="4" t="inlineStr">
        <is>
          <t>Contingency</t>
        </is>
      </c>
      <c r="B351" s="14" t="inlineStr">
        <is>
          <t>AED</t>
        </is>
      </c>
      <c r="C351" s="56">
        <f>SUM(G351:R351)</f>
        <v>1018687.06364265</v>
      </c>
      <c r="D351" s="56">
        <f>SUM(S351:AD351)</f>
        <v>1149183.13284333</v>
      </c>
      <c r="E351" s="56">
        <f>SUM(AE351:AP351)</f>
        <v>1294094.98796501</v>
      </c>
      <c r="G351" s="57">
        <f>G350*Assumptions!$C$91</f>
        <v>104607.706374943</v>
      </c>
      <c r="H351" s="57">
        <f>H350*Assumptions!$C$91</f>
        <v>82332.0502248926</v>
      </c>
      <c r="I351" s="57">
        <f>I350*Assumptions!$C$91</f>
        <v>82543.7875144895</v>
      </c>
      <c r="J351" s="57">
        <f>J350*Assumptions!$C$91</f>
        <v>82743.9946448774</v>
      </c>
      <c r="K351" s="57">
        <f>K350*Assumptions!$C$91</f>
        <v>84555.8950322289</v>
      </c>
      <c r="L351" s="57">
        <f>L350*Assumptions!$C$91</f>
        <v>84858.1198949517</v>
      </c>
      <c r="M351" s="57">
        <f>M350*Assumptions!$C$91</f>
        <v>82151.4678406901</v>
      </c>
      <c r="N351" s="57">
        <f>N350*Assumptions!$C$91</f>
        <v>82436.6633914897</v>
      </c>
      <c r="O351" s="57">
        <f>O350*Assumptions!$C$91</f>
        <v>82714.36456923</v>
      </c>
      <c r="P351" s="57">
        <f>P350*Assumptions!$C$91</f>
        <v>82985.1696490961</v>
      </c>
      <c r="Q351" s="57">
        <f>Q350*Assumptions!$C$91</f>
        <v>83249.6231762256</v>
      </c>
      <c r="R351" s="57">
        <f>R350*Assumptions!$C$91</f>
        <v>83508.2213295359</v>
      </c>
      <c r="S351" s="57">
        <f>S350*Assumptions!$C$91</f>
        <v>91940.0487006867</v>
      </c>
      <c r="T351" s="57">
        <f>T350*Assumptions!$C$91</f>
        <v>92235.9374906346</v>
      </c>
      <c r="U351" s="57">
        <f>U350*Assumptions!$C$91</f>
        <v>94773.278585494</v>
      </c>
      <c r="V351" s="57">
        <f>V350*Assumptions!$C$91</f>
        <v>95052.7547006935</v>
      </c>
      <c r="W351" s="57">
        <f>W350*Assumptions!$C$91</f>
        <v>96071.6497062886</v>
      </c>
      <c r="X351" s="57">
        <f>X350*Assumptions!$C$91</f>
        <v>96318.8672535789</v>
      </c>
      <c r="Y351" s="57">
        <f>Y350*Assumptions!$C$91</f>
        <v>96559.9237406188</v>
      </c>
      <c r="Z351" s="57">
        <f>Z350*Assumptions!$C$91</f>
        <v>96795.2906915129</v>
      </c>
      <c r="AA351" s="57">
        <f>AA350*Assumptions!$C$91</f>
        <v>97025.3991156609</v>
      </c>
      <c r="AB351" s="57">
        <f>AB350*Assumptions!$C$91</f>
        <v>97250.6434054305</v>
      </c>
      <c r="AC351" s="57">
        <f>AC350*Assumptions!$C$91</f>
        <v>97471.3848239561</v>
      </c>
      <c r="AD351" s="57">
        <f>AD350*Assumptions!$C$91</f>
        <v>97687.9546287751</v>
      </c>
      <c r="AE351" s="57">
        <f>AE350*Assumptions!$C$91</f>
        <v>106137.382887284</v>
      </c>
      <c r="AF351" s="57">
        <f>AF350*Assumptions!$C$91</f>
        <v>106397.719140246</v>
      </c>
      <c r="AG351" s="57">
        <f>AG350*Assumptions!$C$91</f>
        <v>106650.65054217</v>
      </c>
      <c r="AH351" s="57">
        <f>AH350*Assumptions!$C$91</f>
        <v>106896.76114498</v>
      </c>
      <c r="AI351" s="57">
        <f>AI350*Assumptions!$C$91</f>
        <v>107771.246311184</v>
      </c>
      <c r="AJ351" s="57">
        <f>AJ350*Assumptions!$C$91</f>
        <v>107989.678460289</v>
      </c>
      <c r="AK351" s="57">
        <f>AK350*Assumptions!$C$91</f>
        <v>108202.751016439</v>
      </c>
      <c r="AL351" s="57">
        <f>AL350*Assumptions!$C$91</f>
        <v>108410.86936915</v>
      </c>
      <c r="AM351" s="57">
        <f>AM350*Assumptions!$C$91</f>
        <v>108614.404526897</v>
      </c>
      <c r="AN351" s="57">
        <f>AN350*Assumptions!$C$91</f>
        <v>108813.696386895</v>
      </c>
      <c r="AO351" s="57">
        <f>AO350*Assumptions!$C$91</f>
        <v>109009.056663863</v>
      </c>
      <c r="AP351" s="57">
        <f>AP350*Assumptions!$C$91</f>
        <v>109200.771515613</v>
      </c>
    </row>
    <row r="352">
      <c r="A352" s="38" t="inlineStr">
        <is>
          <t>Result</t>
        </is>
      </c>
      <c r="B352" s="58" t="inlineStr">
        <is>
          <t>AED</t>
        </is>
      </c>
      <c r="C352" s="59">
        <f>SUM(G352:R352)</f>
        <v>-3361861.64890436</v>
      </c>
      <c r="D352" s="59">
        <f>SUM(S352:AD352)</f>
        <v>1031784.19363425</v>
      </c>
      <c r="E352" s="59">
        <f>SUM(AE352:AP352)</f>
        <v>4960905.56871112</v>
      </c>
      <c r="F352" s="40" t="n"/>
      <c r="G352" s="51">
        <f>G329-G336-G338-G342-G349-G351</f>
        <v>-664202.109998372</v>
      </c>
      <c r="H352" s="51">
        <f>H329-H336-H338-H342-H349-H351</f>
        <v>-473841.390636938</v>
      </c>
      <c r="I352" s="51">
        <f>I329-I336-I338-I342-I349-I351</f>
        <v>-457378.80483565</v>
      </c>
      <c r="J352" s="51">
        <f>J329-J336-J338-J342-J349-J351</f>
        <v>-442191.932869082</v>
      </c>
      <c r="K352" s="51">
        <f>K329-K336-K338-K342-K349-K351</f>
        <v>-239857.574000755</v>
      </c>
      <c r="L352" s="51">
        <f>L329-L336-L338-L342-L349-L351</f>
        <v>-214376.874726664</v>
      </c>
      <c r="M352" s="51">
        <f>M329-M336-M338-M342-M349-M351</f>
        <v>-176679.160157685</v>
      </c>
      <c r="N352" s="51">
        <f>N329-N336-N338-N342-N349-N351</f>
        <v>-162923.713060165</v>
      </c>
      <c r="O352" s="51">
        <f>O329-O336-O338-O342-O349-O351</f>
        <v>-150032.760170139</v>
      </c>
      <c r="P352" s="51">
        <f>P329-P336-P338-P342-P349-P351</f>
        <v>-137935.743085359</v>
      </c>
      <c r="Q352" s="51">
        <f>Q329-Q336-Q338-Q342-Q349-Q351</f>
        <v>-126568.579557689</v>
      </c>
      <c r="R352" s="51">
        <f>R329-R336-R338-R342-R349-R351</f>
        <v>-115873.00580586</v>
      </c>
      <c r="S352" s="51">
        <f>S329-S336-S338-S342-S349-S351</f>
        <v>-76207.7261430881</v>
      </c>
      <c r="T352" s="51">
        <f>T329-T336-T338-T342-T349-T351</f>
        <v>-61204.4840499721</v>
      </c>
      <c r="U352" s="51">
        <f>U329-U336-U338-U342-U349-U351</f>
        <v>-64411.068273182</v>
      </c>
      <c r="V352" s="51">
        <f>V329-V336-V338-V342-V349-V351</f>
        <v>-51249.0472124494</v>
      </c>
      <c r="W352" s="51">
        <f>W329-W336-W338-W342-W349-W351</f>
        <v>125040.891293923</v>
      </c>
      <c r="X352" s="51">
        <f>X329-X336-X338-X342-X349-X351</f>
        <v>136450.410010483</v>
      </c>
      <c r="Y352" s="51">
        <f>Y329-Y336-Y338-Y342-Y349-Y351</f>
        <v>147173.43737855</v>
      </c>
      <c r="Z352" s="51">
        <f>Z329-Z336-Z338-Z342-Z349-Z351</f>
        <v>157263.661742495</v>
      </c>
      <c r="AA352" s="51">
        <f>AA329-AA336-AA338-AA342-AA349-AA351</f>
        <v>166770.050282409</v>
      </c>
      <c r="AB352" s="51">
        <f>AB329-AB336-AB338-AB342-AB349-AB351</f>
        <v>175737.312267597</v>
      </c>
      <c r="AC352" s="51">
        <f>AC329-AC336-AC338-AC342-AC349-AC351</f>
        <v>184206.312916823</v>
      </c>
      <c r="AD352" s="51">
        <f>AD329-AD336-AD338-AD342-AD349-AD351</f>
        <v>192214.443420666</v>
      </c>
      <c r="AE352" s="51">
        <f>AE329-AE336-AE338-AE342-AE349-AE351</f>
        <v>261529.678260717</v>
      </c>
      <c r="AF352" s="51">
        <f>AF329-AF336-AF338-AF342-AF349-AF351</f>
        <v>274652.877345377</v>
      </c>
      <c r="AG352" s="51">
        <f>AG329-AG336-AG338-AG342-AG349-AG351</f>
        <v>286946.497036561</v>
      </c>
      <c r="AH352" s="51">
        <f>AH329-AH336-AH338-AH342-AH349-AH351</f>
        <v>298477.461553524</v>
      </c>
      <c r="AI352" s="51">
        <f>AI329-AI336-AI338-AI342-AI349-AI351</f>
        <v>448653.996102689</v>
      </c>
      <c r="AJ352" s="51">
        <f>AJ329-AJ336-AJ338-AJ342-AJ349-AJ351</f>
        <v>458669.365108079</v>
      </c>
      <c r="AK352" s="51">
        <f>AK329-AK336-AK338-AK342-AK349-AK351</f>
        <v>468088.790376158</v>
      </c>
      <c r="AL352" s="51">
        <f>AL329-AL336-AL338-AL342-AL349-AL351</f>
        <v>476958.312980144</v>
      </c>
      <c r="AM352" s="51">
        <f>AM329-AM336-AM338-AM342-AM349-AM351</f>
        <v>485319.977394984</v>
      </c>
      <c r="AN352" s="51">
        <f>AN329-AN336-AN338-AN342-AN349-AN351</f>
        <v>493212.219389315</v>
      </c>
      <c r="AO352" s="51">
        <f>AO329-AO336-AO338-AO342-AO349-AO351</f>
        <v>500670.212872381</v>
      </c>
      <c r="AP352" s="51">
        <f>AP329-AP336-AP338-AP342-AP349-AP351</f>
        <v>507726.180291192</v>
      </c>
    </row>
    <row r="355">
      <c r="A355" s="11" t="inlineStr">
        <is>
          <t>Funding</t>
        </is>
      </c>
      <c r="B355" s="14" t="inlineStr">
        <is>
          <t>AED</t>
        </is>
      </c>
      <c r="C355" s="56">
        <f>SUM(G355:R355)</f>
        <v>7000000</v>
      </c>
      <c r="D355" s="56">
        <f>SUM(S355:AD355)</f>
        <v>0</v>
      </c>
      <c r="E355" s="56">
        <f>SUM(AE355:AP355)</f>
        <v>0</v>
      </c>
      <c r="G355" s="12">
        <f>IF(G276=1,Assumptions!$C$7,0)</f>
        <v>7000000</v>
      </c>
      <c r="H355" s="12">
        <f>IF(H276=1,Assumptions!$C$7,0)</f>
        <v>0</v>
      </c>
      <c r="I355" s="12">
        <f>IF(I276=1,Assumptions!$C$7,0)</f>
        <v>0</v>
      </c>
      <c r="J355" s="12">
        <f>IF(J276=1,Assumptions!$C$7,0)</f>
        <v>0</v>
      </c>
      <c r="K355" s="12">
        <f>IF(K276=1,Assumptions!$C$7,0)</f>
        <v>0</v>
      </c>
      <c r="L355" s="12">
        <f>IF(L276=1,Assumptions!$C$7,0)</f>
        <v>0</v>
      </c>
      <c r="M355" s="12">
        <f>IF(M276=1,Assumptions!$C$7,0)</f>
        <v>0</v>
      </c>
      <c r="N355" s="12">
        <f>IF(N276=1,Assumptions!$C$7,0)</f>
        <v>0</v>
      </c>
      <c r="O355" s="12">
        <f>IF(O276=1,Assumptions!$C$7,0)</f>
        <v>0</v>
      </c>
      <c r="P355" s="12">
        <f>IF(P276=1,Assumptions!$C$7,0)</f>
        <v>0</v>
      </c>
      <c r="Q355" s="12">
        <f>IF(Q276=1,Assumptions!$C$7,0)</f>
        <v>0</v>
      </c>
      <c r="R355" s="12">
        <f>IF(R276=1,Assumptions!$C$7,0)</f>
        <v>0</v>
      </c>
      <c r="S355" s="12">
        <f>IF(S276=1,Assumptions!$C$7,0)</f>
        <v>0</v>
      </c>
      <c r="T355" s="12">
        <f>IF(T276=1,Assumptions!$C$7,0)</f>
        <v>0</v>
      </c>
      <c r="U355" s="12">
        <f>IF(U276=1,Assumptions!$C$7,0)</f>
        <v>0</v>
      </c>
      <c r="V355" s="12">
        <f>IF(V276=1,Assumptions!$C$7,0)</f>
        <v>0</v>
      </c>
      <c r="W355" s="12">
        <f>IF(W276=1,Assumptions!$C$7,0)</f>
        <v>0</v>
      </c>
      <c r="X355" s="12">
        <f>IF(X276=1,Assumptions!$C$7,0)</f>
        <v>0</v>
      </c>
      <c r="Y355" s="12">
        <f>IF(Y276=1,Assumptions!$C$7,0)</f>
        <v>0</v>
      </c>
      <c r="Z355" s="12">
        <f>IF(Z276=1,Assumptions!$C$7,0)</f>
        <v>0</v>
      </c>
      <c r="AA355" s="12">
        <f>IF(AA276=1,Assumptions!$C$7,0)</f>
        <v>0</v>
      </c>
      <c r="AB355" s="12">
        <f>IF(AB276=1,Assumptions!$C$7,0)</f>
        <v>0</v>
      </c>
      <c r="AC355" s="12">
        <f>IF(AC276=1,Assumptions!$C$7,0)</f>
        <v>0</v>
      </c>
      <c r="AD355" s="12">
        <f>IF(AD276=1,Assumptions!$C$7,0)</f>
        <v>0</v>
      </c>
      <c r="AE355" s="12">
        <f>IF(AE276=1,Assumptions!$C$7,0)</f>
        <v>0</v>
      </c>
      <c r="AF355" s="12">
        <f>IF(AF276=1,Assumptions!$C$7,0)</f>
        <v>0</v>
      </c>
      <c r="AG355" s="12">
        <f>IF(AG276=1,Assumptions!$C$7,0)</f>
        <v>0</v>
      </c>
      <c r="AH355" s="12">
        <f>IF(AH276=1,Assumptions!$C$7,0)</f>
        <v>0</v>
      </c>
      <c r="AI355" s="12">
        <f>IF(AI276=1,Assumptions!$C$7,0)</f>
        <v>0</v>
      </c>
      <c r="AJ355" s="12">
        <f>IF(AJ276=1,Assumptions!$C$7,0)</f>
        <v>0</v>
      </c>
      <c r="AK355" s="12">
        <f>IF(AK276=1,Assumptions!$C$7,0)</f>
        <v>0</v>
      </c>
      <c r="AL355" s="12">
        <f>IF(AL276=1,Assumptions!$C$7,0)</f>
        <v>0</v>
      </c>
      <c r="AM355" s="12">
        <f>IF(AM276=1,Assumptions!$C$7,0)</f>
        <v>0</v>
      </c>
      <c r="AN355" s="12">
        <f>IF(AN276=1,Assumptions!$C$7,0)</f>
        <v>0</v>
      </c>
      <c r="AO355" s="12">
        <f>IF(AO276=1,Assumptions!$C$7,0)</f>
        <v>0</v>
      </c>
      <c r="AP355" s="12">
        <f>IF(AP276=1,Assumptions!$C$7,0)</f>
        <v>0</v>
      </c>
    </row>
    <row r="356">
      <c r="A356" s="38" t="inlineStr">
        <is>
          <t>Cash at end of month</t>
        </is>
      </c>
      <c r="B356" s="58" t="inlineStr">
        <is>
          <t>AED</t>
        </is>
      </c>
      <c r="C356" s="59">
        <f>R356</f>
        <v>3638138.35109564</v>
      </c>
      <c r="D356" s="59">
        <f>AD356</f>
        <v>4669922.5447299</v>
      </c>
      <c r="E356" s="59">
        <f>AP356</f>
        <v>9630828.11344102</v>
      </c>
      <c r="F356" s="40" t="n"/>
      <c r="G356" s="51">
        <f>Assumptions!$C$8+G352+G355</f>
        <v>6335797.89000163</v>
      </c>
      <c r="H356" s="51">
        <f>G356+H352+H355</f>
        <v>5861956.49936469</v>
      </c>
      <c r="I356" s="51">
        <f>H356+I352+I355</f>
        <v>5404577.69452904</v>
      </c>
      <c r="J356" s="51">
        <f>I356+J352+J355</f>
        <v>4962385.76165996</v>
      </c>
      <c r="K356" s="51">
        <f>J356+K352+K355</f>
        <v>4722528.1876592</v>
      </c>
      <c r="L356" s="51">
        <f>K356+L352+L355</f>
        <v>4508151.31293254</v>
      </c>
      <c r="M356" s="51">
        <f>L356+M352+M355</f>
        <v>4331472.15277486</v>
      </c>
      <c r="N356" s="51">
        <f>M356+N352+N355</f>
        <v>4168548.43971469</v>
      </c>
      <c r="O356" s="51">
        <f>N356+O352+O355</f>
        <v>4018515.67954455</v>
      </c>
      <c r="P356" s="51">
        <f>O356+P352+P355</f>
        <v>3880579.93645919</v>
      </c>
      <c r="Q356" s="51">
        <f>P356+Q352+Q355</f>
        <v>3754011.3569015</v>
      </c>
      <c r="R356" s="51">
        <f>Q356+R352+R355</f>
        <v>3638138.35109564</v>
      </c>
      <c r="S356" s="51">
        <f>R356+S352+S355</f>
        <v>3561930.62495256</v>
      </c>
      <c r="T356" s="51">
        <f>S356+T352+T355</f>
        <v>3500726.14090258</v>
      </c>
      <c r="U356" s="51">
        <f>T356+U352+U355</f>
        <v>3436315.0726294</v>
      </c>
      <c r="V356" s="51">
        <f>U356+V352+V355</f>
        <v>3385066.02541695</v>
      </c>
      <c r="W356" s="51">
        <f>V356+W352+W355</f>
        <v>3510106.91671088</v>
      </c>
      <c r="X356" s="51">
        <f>W356+X352+X355</f>
        <v>3646557.32672136</v>
      </c>
      <c r="Y356" s="51">
        <f>X356+Y352+Y355</f>
        <v>3793730.76409991</v>
      </c>
      <c r="Z356" s="51">
        <f>Y356+Z352+Z355</f>
        <v>3950994.4258424</v>
      </c>
      <c r="AA356" s="51">
        <f>Z356+AA352+AA355</f>
        <v>4117764.47612481</v>
      </c>
      <c r="AB356" s="51">
        <f>AA356+AB352+AB355</f>
        <v>4293501.78839241</v>
      </c>
      <c r="AC356" s="51">
        <f>AB356+AC352+AC355</f>
        <v>4477708.10130923</v>
      </c>
      <c r="AD356" s="51">
        <f>AC356+AD352+AD355</f>
        <v>4669922.5447299</v>
      </c>
      <c r="AE356" s="51">
        <f>AD356+AE352+AE355</f>
        <v>4931452.22299062</v>
      </c>
      <c r="AF356" s="51">
        <f>AE356+AF352+AF355</f>
        <v>5206105.10033599</v>
      </c>
      <c r="AG356" s="51">
        <f>AF356+AG352+AG355</f>
        <v>5493051.59737255</v>
      </c>
      <c r="AH356" s="51">
        <f>AG356+AH352+AH355</f>
        <v>5791529.05892608</v>
      </c>
      <c r="AI356" s="51">
        <f>AH356+AI352+AI355</f>
        <v>6240183.05502876</v>
      </c>
      <c r="AJ356" s="51">
        <f>AI356+AJ352+AJ355</f>
        <v>6698852.42013684</v>
      </c>
      <c r="AK356" s="51">
        <f>AJ356+AK352+AK355</f>
        <v>7166941.210513</v>
      </c>
      <c r="AL356" s="51">
        <f>AK356+AL352+AL355</f>
        <v>7643899.52349315</v>
      </c>
      <c r="AM356" s="51">
        <f>AL356+AM352+AM355</f>
        <v>8129219.50088813</v>
      </c>
      <c r="AN356" s="51">
        <f>AM356+AN352+AN355</f>
        <v>8622431.72027745</v>
      </c>
      <c r="AO356" s="51">
        <f>AN356+AO352+AO355</f>
        <v>9123101.93314983</v>
      </c>
      <c r="AP356" s="51">
        <f>AO356+AP352+AP355</f>
        <v>9630828.11344102</v>
      </c>
    </row>
    <row r="357">
      <c r="A357" s="11" t="inlineStr">
        <is>
          <t>Lowest cash in the year</t>
        </is>
      </c>
      <c r="B357" s="14" t="inlineStr">
        <is>
          <t>AED</t>
        </is>
      </c>
      <c r="C357" s="63">
        <f>MIN(G356:R356)</f>
        <v>3638138.35109564</v>
      </c>
      <c r="D357" s="63">
        <f>MIN(S356:AD356)</f>
        <v>3385066.02541695</v>
      </c>
      <c r="E357" s="63">
        <f>MIN(AE356:AP356)</f>
        <v>4931452.22299062</v>
      </c>
    </row>
    <row r="358">
      <c r="A358" s="11" t="inlineStr">
        <is>
          <t>Month of the lowest cash</t>
        </is>
      </c>
      <c r="B358" s="14" t="inlineStr">
        <is>
          <t>month</t>
        </is>
      </c>
      <c r="C358" s="64">
        <f>MATCH(C357,G356:R356,0)+0</f>
        <v>12</v>
      </c>
      <c r="D358" s="64">
        <f>MATCH(D357,S356:AD356,0)+12</f>
        <v>16</v>
      </c>
      <c r="E358" s="64">
        <f>MATCH(E357,AE356:AP356,0)+24</f>
        <v>25</v>
      </c>
    </row>
    <row r="359">
      <c r="A359" s="11" t="inlineStr">
        <is>
          <t>Month number if the result is positive (999 if not)</t>
        </is>
      </c>
      <c r="B359" s="14" t="inlineStr">
        <is>
          <t>month</t>
        </is>
      </c>
      <c r="G359" s="25">
        <f>IF(G352&gt;0,G276,999)</f>
        <v>999</v>
      </c>
      <c r="H359" s="25">
        <f>IF(H352&gt;0,H276,999)</f>
        <v>999</v>
      </c>
      <c r="I359" s="25">
        <f>IF(I352&gt;0,I276,999)</f>
        <v>999</v>
      </c>
      <c r="J359" s="25">
        <f>IF(J352&gt;0,J276,999)</f>
        <v>999</v>
      </c>
      <c r="K359" s="25">
        <f>IF(K352&gt;0,K276,999)</f>
        <v>999</v>
      </c>
      <c r="L359" s="25">
        <f>IF(L352&gt;0,L276,999)</f>
        <v>999</v>
      </c>
      <c r="M359" s="25">
        <f>IF(M352&gt;0,M276,999)</f>
        <v>999</v>
      </c>
      <c r="N359" s="25">
        <f>IF(N352&gt;0,N276,999)</f>
        <v>999</v>
      </c>
      <c r="O359" s="25">
        <f>IF(O352&gt;0,O276,999)</f>
        <v>999</v>
      </c>
      <c r="P359" s="25">
        <f>IF(P352&gt;0,P276,999)</f>
        <v>999</v>
      </c>
      <c r="Q359" s="25">
        <f>IF(Q352&gt;0,Q276,999)</f>
        <v>999</v>
      </c>
      <c r="R359" s="25">
        <f>IF(R352&gt;0,R276,999)</f>
        <v>999</v>
      </c>
      <c r="S359" s="25">
        <f>IF(S352&gt;0,S276,999)</f>
        <v>999</v>
      </c>
      <c r="T359" s="25">
        <f>IF(T352&gt;0,T276,999)</f>
        <v>999</v>
      </c>
      <c r="U359" s="25">
        <f>IF(U352&gt;0,U276,999)</f>
        <v>999</v>
      </c>
      <c r="V359" s="25">
        <f>IF(V352&gt;0,V276,999)</f>
        <v>999</v>
      </c>
      <c r="W359" s="25">
        <f>IF(W352&gt;0,W276,999)</f>
        <v>17</v>
      </c>
      <c r="X359" s="25">
        <f>IF(X352&gt;0,X276,999)</f>
        <v>18</v>
      </c>
      <c r="Y359" s="25">
        <f>IF(Y352&gt;0,Y276,999)</f>
        <v>19</v>
      </c>
      <c r="Z359" s="25">
        <f>IF(Z352&gt;0,Z276,999)</f>
        <v>20</v>
      </c>
      <c r="AA359" s="25">
        <f>IF(AA352&gt;0,AA276,999)</f>
        <v>21</v>
      </c>
      <c r="AB359" s="25">
        <f>IF(AB352&gt;0,AB276,999)</f>
        <v>22</v>
      </c>
      <c r="AC359" s="25">
        <f>IF(AC352&gt;0,AC276,999)</f>
        <v>23</v>
      </c>
      <c r="AD359" s="25">
        <f>IF(AD352&gt;0,AD276,999)</f>
        <v>24</v>
      </c>
      <c r="AE359" s="25">
        <f>IF(AE352&gt;0,AE276,999)</f>
        <v>25</v>
      </c>
      <c r="AF359" s="25">
        <f>IF(AF352&gt;0,AF276,999)</f>
        <v>26</v>
      </c>
      <c r="AG359" s="25">
        <f>IF(AG352&gt;0,AG276,999)</f>
        <v>27</v>
      </c>
      <c r="AH359" s="25">
        <f>IF(AH352&gt;0,AH276,999)</f>
        <v>28</v>
      </c>
      <c r="AI359" s="25">
        <f>IF(AI352&gt;0,AI276,999)</f>
        <v>29</v>
      </c>
      <c r="AJ359" s="25">
        <f>IF(AJ352&gt;0,AJ276,999)</f>
        <v>30</v>
      </c>
      <c r="AK359" s="25">
        <f>IF(AK352&gt;0,AK276,999)</f>
        <v>31</v>
      </c>
      <c r="AL359" s="25">
        <f>IF(AL352&gt;0,AL276,999)</f>
        <v>32</v>
      </c>
      <c r="AM359" s="25">
        <f>IF(AM352&gt;0,AM276,999)</f>
        <v>33</v>
      </c>
      <c r="AN359" s="25">
        <f>IF(AN352&gt;0,AN276,999)</f>
        <v>34</v>
      </c>
      <c r="AO359" s="25">
        <f>IF(AO352&gt;0,AO276,999)</f>
        <v>35</v>
      </c>
      <c r="AP359" s="25">
        <f>IF(AP352&gt;0,AP276,999)</f>
        <v>36</v>
      </c>
    </row>
    <row r="360">
      <c r="A360" s="11" t="inlineStr">
        <is>
          <t>Month number if cash is below zero (999 if not)</t>
        </is>
      </c>
      <c r="B360" s="14" t="inlineStr">
        <is>
          <t>month</t>
        </is>
      </c>
      <c r="G360" s="25">
        <f>IF(G356&lt;0,G276,999)</f>
        <v>999</v>
      </c>
      <c r="H360" s="25">
        <f>IF(H356&lt;0,H276,999)</f>
        <v>999</v>
      </c>
      <c r="I360" s="25">
        <f>IF(I356&lt;0,I276,999)</f>
        <v>999</v>
      </c>
      <c r="J360" s="25">
        <f>IF(J356&lt;0,J276,999)</f>
        <v>999</v>
      </c>
      <c r="K360" s="25">
        <f>IF(K356&lt;0,K276,999)</f>
        <v>999</v>
      </c>
      <c r="L360" s="25">
        <f>IF(L356&lt;0,L276,999)</f>
        <v>999</v>
      </c>
      <c r="M360" s="25">
        <f>IF(M356&lt;0,M276,999)</f>
        <v>999</v>
      </c>
      <c r="N360" s="25">
        <f>IF(N356&lt;0,N276,999)</f>
        <v>999</v>
      </c>
      <c r="O360" s="25">
        <f>IF(O356&lt;0,O276,999)</f>
        <v>999</v>
      </c>
      <c r="P360" s="25">
        <f>IF(P356&lt;0,P276,999)</f>
        <v>999</v>
      </c>
      <c r="Q360" s="25">
        <f>IF(Q356&lt;0,Q276,999)</f>
        <v>999</v>
      </c>
      <c r="R360" s="25">
        <f>IF(R356&lt;0,R276,999)</f>
        <v>999</v>
      </c>
      <c r="S360" s="25">
        <f>IF(S356&lt;0,S276,999)</f>
        <v>999</v>
      </c>
      <c r="T360" s="25">
        <f>IF(T356&lt;0,T276,999)</f>
        <v>999</v>
      </c>
      <c r="U360" s="25">
        <f>IF(U356&lt;0,U276,999)</f>
        <v>999</v>
      </c>
      <c r="V360" s="25">
        <f>IF(V356&lt;0,V276,999)</f>
        <v>999</v>
      </c>
      <c r="W360" s="25">
        <f>IF(W356&lt;0,W276,999)</f>
        <v>999</v>
      </c>
      <c r="X360" s="25">
        <f>IF(X356&lt;0,X276,999)</f>
        <v>999</v>
      </c>
      <c r="Y360" s="25">
        <f>IF(Y356&lt;0,Y276,999)</f>
        <v>999</v>
      </c>
      <c r="Z360" s="25">
        <f>IF(Z356&lt;0,Z276,999)</f>
        <v>999</v>
      </c>
      <c r="AA360" s="25">
        <f>IF(AA356&lt;0,AA276,999)</f>
        <v>999</v>
      </c>
      <c r="AB360" s="25">
        <f>IF(AB356&lt;0,AB276,999)</f>
        <v>999</v>
      </c>
      <c r="AC360" s="25">
        <f>IF(AC356&lt;0,AC276,999)</f>
        <v>999</v>
      </c>
      <c r="AD360" s="25">
        <f>IF(AD356&lt;0,AD276,999)</f>
        <v>999</v>
      </c>
      <c r="AE360" s="25">
        <f>IF(AE356&lt;0,AE276,999)</f>
        <v>999</v>
      </c>
      <c r="AF360" s="25">
        <f>IF(AF356&lt;0,AF276,999)</f>
        <v>999</v>
      </c>
      <c r="AG360" s="25">
        <f>IF(AG356&lt;0,AG276,999)</f>
        <v>999</v>
      </c>
      <c r="AH360" s="25">
        <f>IF(AH356&lt;0,AH276,999)</f>
        <v>999</v>
      </c>
      <c r="AI360" s="25">
        <f>IF(AI356&lt;0,AI276,999)</f>
        <v>999</v>
      </c>
      <c r="AJ360" s="25">
        <f>IF(AJ356&lt;0,AJ276,999)</f>
        <v>999</v>
      </c>
      <c r="AK360" s="25">
        <f>IF(AK356&lt;0,AK276,999)</f>
        <v>999</v>
      </c>
      <c r="AL360" s="25">
        <f>IF(AL356&lt;0,AL276,999)</f>
        <v>999</v>
      </c>
      <c r="AM360" s="25">
        <f>IF(AM356&lt;0,AM276,999)</f>
        <v>999</v>
      </c>
      <c r="AN360" s="25">
        <f>IF(AN356&lt;0,AN276,999)</f>
        <v>999</v>
      </c>
      <c r="AO360" s="25">
        <f>IF(AO356&lt;0,AO276,999)</f>
        <v>999</v>
      </c>
      <c r="AP360" s="25">
        <f>IF(AP356&lt;0,AP276,999)</f>
        <v>999</v>
      </c>
    </row>
    <row r="364">
      <c r="A364" s="52" t="inlineStr">
        <is>
          <t>Run 5: cost per install from Sensitivity!A8, conversion from Sensitivity!C6</t>
        </is>
      </c>
    </row>
    <row r="365">
      <c r="A365" s="53" t="inlineStr"/>
      <c r="B365" s="53" t="inlineStr">
        <is>
          <t>Unit</t>
        </is>
      </c>
      <c r="C365" s="54" t="inlineStr">
        <is>
          <t>Year 1</t>
        </is>
      </c>
      <c r="D365" s="54" t="inlineStr">
        <is>
          <t>Year 2</t>
        </is>
      </c>
      <c r="E365" s="54" t="inlineStr">
        <is>
          <t>Year 3</t>
        </is>
      </c>
      <c r="F365" s="54" t="inlineStr"/>
      <c r="G365" s="54" t="inlineStr">
        <is>
          <t>M1</t>
        </is>
      </c>
      <c r="H365" s="54" t="inlineStr">
        <is>
          <t>M2</t>
        </is>
      </c>
      <c r="I365" s="54" t="inlineStr">
        <is>
          <t>M3</t>
        </is>
      </c>
      <c r="J365" s="54" t="inlineStr">
        <is>
          <t>M4</t>
        </is>
      </c>
      <c r="K365" s="54" t="inlineStr">
        <is>
          <t>M5</t>
        </is>
      </c>
      <c r="L365" s="54" t="inlineStr">
        <is>
          <t>M6</t>
        </is>
      </c>
      <c r="M365" s="54" t="inlineStr">
        <is>
          <t>M7</t>
        </is>
      </c>
      <c r="N365" s="54" t="inlineStr">
        <is>
          <t>M8</t>
        </is>
      </c>
      <c r="O365" s="54" t="inlineStr">
        <is>
          <t>M9</t>
        </is>
      </c>
      <c r="P365" s="54" t="inlineStr">
        <is>
          <t>M10</t>
        </is>
      </c>
      <c r="Q365" s="54" t="inlineStr">
        <is>
          <t>M11</t>
        </is>
      </c>
      <c r="R365" s="54" t="inlineStr">
        <is>
          <t>M12</t>
        </is>
      </c>
      <c r="S365" s="54" t="inlineStr">
        <is>
          <t>M13</t>
        </is>
      </c>
      <c r="T365" s="54" t="inlineStr">
        <is>
          <t>M14</t>
        </is>
      </c>
      <c r="U365" s="54" t="inlineStr">
        <is>
          <t>M15</t>
        </is>
      </c>
      <c r="V365" s="54" t="inlineStr">
        <is>
          <t>M16</t>
        </is>
      </c>
      <c r="W365" s="54" t="inlineStr">
        <is>
          <t>M17</t>
        </is>
      </c>
      <c r="X365" s="54" t="inlineStr">
        <is>
          <t>M18</t>
        </is>
      </c>
      <c r="Y365" s="54" t="inlineStr">
        <is>
          <t>M19</t>
        </is>
      </c>
      <c r="Z365" s="54" t="inlineStr">
        <is>
          <t>M20</t>
        </is>
      </c>
      <c r="AA365" s="54" t="inlineStr">
        <is>
          <t>M21</t>
        </is>
      </c>
      <c r="AB365" s="54" t="inlineStr">
        <is>
          <t>M22</t>
        </is>
      </c>
      <c r="AC365" s="54" t="inlineStr">
        <is>
          <t>M23</t>
        </is>
      </c>
      <c r="AD365" s="54" t="inlineStr">
        <is>
          <t>M24</t>
        </is>
      </c>
      <c r="AE365" s="54" t="inlineStr">
        <is>
          <t>M25</t>
        </is>
      </c>
      <c r="AF365" s="54" t="inlineStr">
        <is>
          <t>M26</t>
        </is>
      </c>
      <c r="AG365" s="54" t="inlineStr">
        <is>
          <t>M27</t>
        </is>
      </c>
      <c r="AH365" s="54" t="inlineStr">
        <is>
          <t>M28</t>
        </is>
      </c>
      <c r="AI365" s="54" t="inlineStr">
        <is>
          <t>M29</t>
        </is>
      </c>
      <c r="AJ365" s="54" t="inlineStr">
        <is>
          <t>M30</t>
        </is>
      </c>
      <c r="AK365" s="54" t="inlineStr">
        <is>
          <t>M31</t>
        </is>
      </c>
      <c r="AL365" s="54" t="inlineStr">
        <is>
          <t>M32</t>
        </is>
      </c>
      <c r="AM365" s="54" t="inlineStr">
        <is>
          <t>M33</t>
        </is>
      </c>
      <c r="AN365" s="54" t="inlineStr">
        <is>
          <t>M34</t>
        </is>
      </c>
      <c r="AO365" s="54" t="inlineStr">
        <is>
          <t>M35</t>
        </is>
      </c>
      <c r="AP365" s="54" t="inlineStr">
        <is>
          <t>M36</t>
        </is>
      </c>
    </row>
    <row r="366">
      <c r="A366" s="14" t="inlineStr">
        <is>
          <t>Month</t>
        </is>
      </c>
      <c r="G366" s="55" t="n">
        <v>1</v>
      </c>
      <c r="H366" s="55">
        <f>G366+1</f>
        <v>2</v>
      </c>
      <c r="I366" s="55">
        <f>H366+1</f>
        <v>3</v>
      </c>
      <c r="J366" s="55">
        <f>I366+1</f>
        <v>4</v>
      </c>
      <c r="K366" s="55">
        <f>J366+1</f>
        <v>5</v>
      </c>
      <c r="L366" s="55">
        <f>K366+1</f>
        <v>6</v>
      </c>
      <c r="M366" s="55">
        <f>L366+1</f>
        <v>7</v>
      </c>
      <c r="N366" s="55">
        <f>M366+1</f>
        <v>8</v>
      </c>
      <c r="O366" s="55">
        <f>N366+1</f>
        <v>9</v>
      </c>
      <c r="P366" s="55">
        <f>O366+1</f>
        <v>10</v>
      </c>
      <c r="Q366" s="55">
        <f>P366+1</f>
        <v>11</v>
      </c>
      <c r="R366" s="55">
        <f>Q366+1</f>
        <v>12</v>
      </c>
      <c r="S366" s="55">
        <f>R366+1</f>
        <v>13</v>
      </c>
      <c r="T366" s="55">
        <f>S366+1</f>
        <v>14</v>
      </c>
      <c r="U366" s="55">
        <f>T366+1</f>
        <v>15</v>
      </c>
      <c r="V366" s="55">
        <f>U366+1</f>
        <v>16</v>
      </c>
      <c r="W366" s="55">
        <f>V366+1</f>
        <v>17</v>
      </c>
      <c r="X366" s="55">
        <f>W366+1</f>
        <v>18</v>
      </c>
      <c r="Y366" s="55">
        <f>X366+1</f>
        <v>19</v>
      </c>
      <c r="Z366" s="55">
        <f>Y366+1</f>
        <v>20</v>
      </c>
      <c r="AA366" s="55">
        <f>Z366+1</f>
        <v>21</v>
      </c>
      <c r="AB366" s="55">
        <f>AA366+1</f>
        <v>22</v>
      </c>
      <c r="AC366" s="55">
        <f>AB366+1</f>
        <v>23</v>
      </c>
      <c r="AD366" s="55">
        <f>AC366+1</f>
        <v>24</v>
      </c>
      <c r="AE366" s="55">
        <f>AD366+1</f>
        <v>25</v>
      </c>
      <c r="AF366" s="55">
        <f>AE366+1</f>
        <v>26</v>
      </c>
      <c r="AG366" s="55">
        <f>AF366+1</f>
        <v>27</v>
      </c>
      <c r="AH366" s="55">
        <f>AG366+1</f>
        <v>28</v>
      </c>
      <c r="AI366" s="55">
        <f>AH366+1</f>
        <v>29</v>
      </c>
      <c r="AJ366" s="55">
        <f>AI366+1</f>
        <v>30</v>
      </c>
      <c r="AK366" s="55">
        <f>AJ366+1</f>
        <v>31</v>
      </c>
      <c r="AL366" s="55">
        <f>AK366+1</f>
        <v>32</v>
      </c>
      <c r="AM366" s="55">
        <f>AL366+1</f>
        <v>33</v>
      </c>
      <c r="AN366" s="55">
        <f>AM366+1</f>
        <v>34</v>
      </c>
      <c r="AO366" s="55">
        <f>AN366+1</f>
        <v>35</v>
      </c>
      <c r="AP366" s="55">
        <f>AO366+1</f>
        <v>36</v>
      </c>
    </row>
    <row r="367">
      <c r="A367" s="14" t="inlineStr">
        <is>
          <t>Year</t>
        </is>
      </c>
      <c r="G367" s="55">
        <f>INT((G366-1)/12)+1</f>
        <v>1</v>
      </c>
      <c r="H367" s="55">
        <f>INT((H366-1)/12)+1</f>
        <v>1</v>
      </c>
      <c r="I367" s="55">
        <f>INT((I366-1)/12)+1</f>
        <v>1</v>
      </c>
      <c r="J367" s="55">
        <f>INT((J366-1)/12)+1</f>
        <v>1</v>
      </c>
      <c r="K367" s="55">
        <f>INT((K366-1)/12)+1</f>
        <v>1</v>
      </c>
      <c r="L367" s="55">
        <f>INT((L366-1)/12)+1</f>
        <v>1</v>
      </c>
      <c r="M367" s="55">
        <f>INT((M366-1)/12)+1</f>
        <v>1</v>
      </c>
      <c r="N367" s="55">
        <f>INT((N366-1)/12)+1</f>
        <v>1</v>
      </c>
      <c r="O367" s="55">
        <f>INT((O366-1)/12)+1</f>
        <v>1</v>
      </c>
      <c r="P367" s="55">
        <f>INT((P366-1)/12)+1</f>
        <v>1</v>
      </c>
      <c r="Q367" s="55">
        <f>INT((Q366-1)/12)+1</f>
        <v>1</v>
      </c>
      <c r="R367" s="55">
        <f>INT((R366-1)/12)+1</f>
        <v>1</v>
      </c>
      <c r="S367" s="55">
        <f>INT((S366-1)/12)+1</f>
        <v>2</v>
      </c>
      <c r="T367" s="55">
        <f>INT((T366-1)/12)+1</f>
        <v>2</v>
      </c>
      <c r="U367" s="55">
        <f>INT((U366-1)/12)+1</f>
        <v>2</v>
      </c>
      <c r="V367" s="55">
        <f>INT((V366-1)/12)+1</f>
        <v>2</v>
      </c>
      <c r="W367" s="55">
        <f>INT((W366-1)/12)+1</f>
        <v>2</v>
      </c>
      <c r="X367" s="55">
        <f>INT((X366-1)/12)+1</f>
        <v>2</v>
      </c>
      <c r="Y367" s="55">
        <f>INT((Y366-1)/12)+1</f>
        <v>2</v>
      </c>
      <c r="Z367" s="55">
        <f>INT((Z366-1)/12)+1</f>
        <v>2</v>
      </c>
      <c r="AA367" s="55">
        <f>INT((AA366-1)/12)+1</f>
        <v>2</v>
      </c>
      <c r="AB367" s="55">
        <f>INT((AB366-1)/12)+1</f>
        <v>2</v>
      </c>
      <c r="AC367" s="55">
        <f>INT((AC366-1)/12)+1</f>
        <v>2</v>
      </c>
      <c r="AD367" s="55">
        <f>INT((AD366-1)/12)+1</f>
        <v>2</v>
      </c>
      <c r="AE367" s="55">
        <f>INT((AE366-1)/12)+1</f>
        <v>3</v>
      </c>
      <c r="AF367" s="55">
        <f>INT((AF366-1)/12)+1</f>
        <v>3</v>
      </c>
      <c r="AG367" s="55">
        <f>INT((AG366-1)/12)+1</f>
        <v>3</v>
      </c>
      <c r="AH367" s="55">
        <f>INT((AH366-1)/12)+1</f>
        <v>3</v>
      </c>
      <c r="AI367" s="55">
        <f>INT((AI366-1)/12)+1</f>
        <v>3</v>
      </c>
      <c r="AJ367" s="55">
        <f>INT((AJ366-1)/12)+1</f>
        <v>3</v>
      </c>
      <c r="AK367" s="55">
        <f>INT((AK366-1)/12)+1</f>
        <v>3</v>
      </c>
      <c r="AL367" s="55">
        <f>INT((AL366-1)/12)+1</f>
        <v>3</v>
      </c>
      <c r="AM367" s="55">
        <f>INT((AM366-1)/12)+1</f>
        <v>3</v>
      </c>
      <c r="AN367" s="55">
        <f>INT((AN366-1)/12)+1</f>
        <v>3</v>
      </c>
      <c r="AO367" s="55">
        <f>INT((AO366-1)/12)+1</f>
        <v>3</v>
      </c>
      <c r="AP367" s="55">
        <f>INT((AP366-1)/12)+1</f>
        <v>3</v>
      </c>
    </row>
    <row r="368">
      <c r="A368" s="35" t="inlineStr">
        <is>
          <t>Acquisition</t>
        </is>
      </c>
    </row>
    <row r="370">
      <c r="A370" s="11" t="inlineStr">
        <is>
          <t>Performance marketing spend</t>
        </is>
      </c>
      <c r="B370" s="14" t="inlineStr">
        <is>
          <t>AED</t>
        </is>
      </c>
      <c r="C370" s="56">
        <f>SUM(G370:R370)</f>
        <v>1800000</v>
      </c>
      <c r="D370" s="56">
        <f>SUM(S370:AD370)</f>
        <v>2400000</v>
      </c>
      <c r="E370" s="56">
        <f>SUM(AE370:AP370)</f>
        <v>3000000</v>
      </c>
      <c r="G370" s="12">
        <f>CHOOSE(G367,Assumptions!$C$11,Assumptions!$C$12,Assumptions!$C$13)</f>
        <v>150000</v>
      </c>
      <c r="H370" s="12">
        <f>CHOOSE(H367,Assumptions!$C$11,Assumptions!$C$12,Assumptions!$C$13)</f>
        <v>150000</v>
      </c>
      <c r="I370" s="12">
        <f>CHOOSE(I367,Assumptions!$C$11,Assumptions!$C$12,Assumptions!$C$13)</f>
        <v>150000</v>
      </c>
      <c r="J370" s="12">
        <f>CHOOSE(J367,Assumptions!$C$11,Assumptions!$C$12,Assumptions!$C$13)</f>
        <v>150000</v>
      </c>
      <c r="K370" s="12">
        <f>CHOOSE(K367,Assumptions!$C$11,Assumptions!$C$12,Assumptions!$C$13)</f>
        <v>150000</v>
      </c>
      <c r="L370" s="12">
        <f>CHOOSE(L367,Assumptions!$C$11,Assumptions!$C$12,Assumptions!$C$13)</f>
        <v>150000</v>
      </c>
      <c r="M370" s="12">
        <f>CHOOSE(M367,Assumptions!$C$11,Assumptions!$C$12,Assumptions!$C$13)</f>
        <v>150000</v>
      </c>
      <c r="N370" s="12">
        <f>CHOOSE(N367,Assumptions!$C$11,Assumptions!$C$12,Assumptions!$C$13)</f>
        <v>150000</v>
      </c>
      <c r="O370" s="12">
        <f>CHOOSE(O367,Assumptions!$C$11,Assumptions!$C$12,Assumptions!$C$13)</f>
        <v>150000</v>
      </c>
      <c r="P370" s="12">
        <f>CHOOSE(P367,Assumptions!$C$11,Assumptions!$C$12,Assumptions!$C$13)</f>
        <v>150000</v>
      </c>
      <c r="Q370" s="12">
        <f>CHOOSE(Q367,Assumptions!$C$11,Assumptions!$C$12,Assumptions!$C$13)</f>
        <v>150000</v>
      </c>
      <c r="R370" s="12">
        <f>CHOOSE(R367,Assumptions!$C$11,Assumptions!$C$12,Assumptions!$C$13)</f>
        <v>150000</v>
      </c>
      <c r="S370" s="12">
        <f>CHOOSE(S367,Assumptions!$C$11,Assumptions!$C$12,Assumptions!$C$13)</f>
        <v>200000</v>
      </c>
      <c r="T370" s="12">
        <f>CHOOSE(T367,Assumptions!$C$11,Assumptions!$C$12,Assumptions!$C$13)</f>
        <v>200000</v>
      </c>
      <c r="U370" s="12">
        <f>CHOOSE(U367,Assumptions!$C$11,Assumptions!$C$12,Assumptions!$C$13)</f>
        <v>200000</v>
      </c>
      <c r="V370" s="12">
        <f>CHOOSE(V367,Assumptions!$C$11,Assumptions!$C$12,Assumptions!$C$13)</f>
        <v>200000</v>
      </c>
      <c r="W370" s="12">
        <f>CHOOSE(W367,Assumptions!$C$11,Assumptions!$C$12,Assumptions!$C$13)</f>
        <v>200000</v>
      </c>
      <c r="X370" s="12">
        <f>CHOOSE(X367,Assumptions!$C$11,Assumptions!$C$12,Assumptions!$C$13)</f>
        <v>200000</v>
      </c>
      <c r="Y370" s="12">
        <f>CHOOSE(Y367,Assumptions!$C$11,Assumptions!$C$12,Assumptions!$C$13)</f>
        <v>200000</v>
      </c>
      <c r="Z370" s="12">
        <f>CHOOSE(Z367,Assumptions!$C$11,Assumptions!$C$12,Assumptions!$C$13)</f>
        <v>200000</v>
      </c>
      <c r="AA370" s="12">
        <f>CHOOSE(AA367,Assumptions!$C$11,Assumptions!$C$12,Assumptions!$C$13)</f>
        <v>200000</v>
      </c>
      <c r="AB370" s="12">
        <f>CHOOSE(AB367,Assumptions!$C$11,Assumptions!$C$12,Assumptions!$C$13)</f>
        <v>200000</v>
      </c>
      <c r="AC370" s="12">
        <f>CHOOSE(AC367,Assumptions!$C$11,Assumptions!$C$12,Assumptions!$C$13)</f>
        <v>200000</v>
      </c>
      <c r="AD370" s="12">
        <f>CHOOSE(AD367,Assumptions!$C$11,Assumptions!$C$12,Assumptions!$C$13)</f>
        <v>200000</v>
      </c>
      <c r="AE370" s="12">
        <f>CHOOSE(AE367,Assumptions!$C$11,Assumptions!$C$12,Assumptions!$C$13)</f>
        <v>250000</v>
      </c>
      <c r="AF370" s="12">
        <f>CHOOSE(AF367,Assumptions!$C$11,Assumptions!$C$12,Assumptions!$C$13)</f>
        <v>250000</v>
      </c>
      <c r="AG370" s="12">
        <f>CHOOSE(AG367,Assumptions!$C$11,Assumptions!$C$12,Assumptions!$C$13)</f>
        <v>250000</v>
      </c>
      <c r="AH370" s="12">
        <f>CHOOSE(AH367,Assumptions!$C$11,Assumptions!$C$12,Assumptions!$C$13)</f>
        <v>250000</v>
      </c>
      <c r="AI370" s="12">
        <f>CHOOSE(AI367,Assumptions!$C$11,Assumptions!$C$12,Assumptions!$C$13)</f>
        <v>250000</v>
      </c>
      <c r="AJ370" s="12">
        <f>CHOOSE(AJ367,Assumptions!$C$11,Assumptions!$C$12,Assumptions!$C$13)</f>
        <v>250000</v>
      </c>
      <c r="AK370" s="12">
        <f>CHOOSE(AK367,Assumptions!$C$11,Assumptions!$C$12,Assumptions!$C$13)</f>
        <v>250000</v>
      </c>
      <c r="AL370" s="12">
        <f>CHOOSE(AL367,Assumptions!$C$11,Assumptions!$C$12,Assumptions!$C$13)</f>
        <v>250000</v>
      </c>
      <c r="AM370" s="12">
        <f>CHOOSE(AM367,Assumptions!$C$11,Assumptions!$C$12,Assumptions!$C$13)</f>
        <v>250000</v>
      </c>
      <c r="AN370" s="12">
        <f>CHOOSE(AN367,Assumptions!$C$11,Assumptions!$C$12,Assumptions!$C$13)</f>
        <v>250000</v>
      </c>
      <c r="AO370" s="12">
        <f>CHOOSE(AO367,Assumptions!$C$11,Assumptions!$C$12,Assumptions!$C$13)</f>
        <v>250000</v>
      </c>
      <c r="AP370" s="12">
        <f>CHOOSE(AP367,Assumptions!$C$11,Assumptions!$C$12,Assumptions!$C$13)</f>
        <v>250000</v>
      </c>
    </row>
    <row r="371">
      <c r="A371" s="11" t="inlineStr">
        <is>
          <t>Installs</t>
        </is>
      </c>
      <c r="B371" s="14" t="inlineStr">
        <is>
          <t>installs</t>
        </is>
      </c>
      <c r="C371" s="56">
        <f>SUM(G371:R371)</f>
        <v>120000</v>
      </c>
      <c r="D371" s="56">
        <f>SUM(S371:AD371)</f>
        <v>160000</v>
      </c>
      <c r="E371" s="56">
        <f>SUM(AE371:AP371)</f>
        <v>200000</v>
      </c>
      <c r="G371" s="12">
        <f>G370/Sensitivity!$A$8</f>
        <v>10000</v>
      </c>
      <c r="H371" s="12">
        <f>H370/Sensitivity!$A$8</f>
        <v>10000</v>
      </c>
      <c r="I371" s="12">
        <f>I370/Sensitivity!$A$8</f>
        <v>10000</v>
      </c>
      <c r="J371" s="12">
        <f>J370/Sensitivity!$A$8</f>
        <v>10000</v>
      </c>
      <c r="K371" s="12">
        <f>K370/Sensitivity!$A$8</f>
        <v>10000</v>
      </c>
      <c r="L371" s="12">
        <f>L370/Sensitivity!$A$8</f>
        <v>10000</v>
      </c>
      <c r="M371" s="12">
        <f>M370/Sensitivity!$A$8</f>
        <v>10000</v>
      </c>
      <c r="N371" s="12">
        <f>N370/Sensitivity!$A$8</f>
        <v>10000</v>
      </c>
      <c r="O371" s="12">
        <f>O370/Sensitivity!$A$8</f>
        <v>10000</v>
      </c>
      <c r="P371" s="12">
        <f>P370/Sensitivity!$A$8</f>
        <v>10000</v>
      </c>
      <c r="Q371" s="12">
        <f>Q370/Sensitivity!$A$8</f>
        <v>10000</v>
      </c>
      <c r="R371" s="12">
        <f>R370/Sensitivity!$A$8</f>
        <v>10000</v>
      </c>
      <c r="S371" s="12">
        <f>S370/Sensitivity!$A$8</f>
        <v>13333.3333333333</v>
      </c>
      <c r="T371" s="12">
        <f>T370/Sensitivity!$A$8</f>
        <v>13333.3333333333</v>
      </c>
      <c r="U371" s="12">
        <f>U370/Sensitivity!$A$8</f>
        <v>13333.3333333333</v>
      </c>
      <c r="V371" s="12">
        <f>V370/Sensitivity!$A$8</f>
        <v>13333.3333333333</v>
      </c>
      <c r="W371" s="12">
        <f>W370/Sensitivity!$A$8</f>
        <v>13333.3333333333</v>
      </c>
      <c r="X371" s="12">
        <f>X370/Sensitivity!$A$8</f>
        <v>13333.3333333333</v>
      </c>
      <c r="Y371" s="12">
        <f>Y370/Sensitivity!$A$8</f>
        <v>13333.3333333333</v>
      </c>
      <c r="Z371" s="12">
        <f>Z370/Sensitivity!$A$8</f>
        <v>13333.3333333333</v>
      </c>
      <c r="AA371" s="12">
        <f>AA370/Sensitivity!$A$8</f>
        <v>13333.3333333333</v>
      </c>
      <c r="AB371" s="12">
        <f>AB370/Sensitivity!$A$8</f>
        <v>13333.3333333333</v>
      </c>
      <c r="AC371" s="12">
        <f>AC370/Sensitivity!$A$8</f>
        <v>13333.3333333333</v>
      </c>
      <c r="AD371" s="12">
        <f>AD370/Sensitivity!$A$8</f>
        <v>13333.3333333333</v>
      </c>
      <c r="AE371" s="12">
        <f>AE370/Sensitivity!$A$8</f>
        <v>16666.6666666667</v>
      </c>
      <c r="AF371" s="12">
        <f>AF370/Sensitivity!$A$8</f>
        <v>16666.6666666667</v>
      </c>
      <c r="AG371" s="12">
        <f>AG370/Sensitivity!$A$8</f>
        <v>16666.6666666667</v>
      </c>
      <c r="AH371" s="12">
        <f>AH370/Sensitivity!$A$8</f>
        <v>16666.6666666667</v>
      </c>
      <c r="AI371" s="12">
        <f>AI370/Sensitivity!$A$8</f>
        <v>16666.6666666667</v>
      </c>
      <c r="AJ371" s="12">
        <f>AJ370/Sensitivity!$A$8</f>
        <v>16666.6666666667</v>
      </c>
      <c r="AK371" s="12">
        <f>AK370/Sensitivity!$A$8</f>
        <v>16666.6666666667</v>
      </c>
      <c r="AL371" s="12">
        <f>AL370/Sensitivity!$A$8</f>
        <v>16666.6666666667</v>
      </c>
      <c r="AM371" s="12">
        <f>AM370/Sensitivity!$A$8</f>
        <v>16666.6666666667</v>
      </c>
      <c r="AN371" s="12">
        <f>AN370/Sensitivity!$A$8</f>
        <v>16666.6666666667</v>
      </c>
      <c r="AO371" s="12">
        <f>AO370/Sensitivity!$A$8</f>
        <v>16666.6666666667</v>
      </c>
      <c r="AP371" s="12">
        <f>AP370/Sensitivity!$A$8</f>
        <v>16666.6666666667</v>
      </c>
    </row>
    <row r="372">
      <c r="A372" s="11" t="inlineStr">
        <is>
          <t>Paid members (installs x conversion)</t>
        </is>
      </c>
      <c r="B372" s="14" t="inlineStr">
        <is>
          <t>members</t>
        </is>
      </c>
      <c r="C372" s="56">
        <f>SUM(G372:R372)</f>
        <v>6000</v>
      </c>
      <c r="D372" s="56">
        <f>SUM(S372:AD372)</f>
        <v>8000</v>
      </c>
      <c r="E372" s="56">
        <f>SUM(AE372:AP372)</f>
        <v>10000</v>
      </c>
      <c r="G372" s="12">
        <f>G371*Sensitivity!$C$6</f>
        <v>500</v>
      </c>
      <c r="H372" s="12">
        <f>H371*Sensitivity!$C$6</f>
        <v>500</v>
      </c>
      <c r="I372" s="12">
        <f>I371*Sensitivity!$C$6</f>
        <v>500</v>
      </c>
      <c r="J372" s="12">
        <f>J371*Sensitivity!$C$6</f>
        <v>500</v>
      </c>
      <c r="K372" s="12">
        <f>K371*Sensitivity!$C$6</f>
        <v>500</v>
      </c>
      <c r="L372" s="12">
        <f>L371*Sensitivity!$C$6</f>
        <v>500</v>
      </c>
      <c r="M372" s="12">
        <f>M371*Sensitivity!$C$6</f>
        <v>500</v>
      </c>
      <c r="N372" s="12">
        <f>N371*Sensitivity!$C$6</f>
        <v>500</v>
      </c>
      <c r="O372" s="12">
        <f>O371*Sensitivity!$C$6</f>
        <v>500</v>
      </c>
      <c r="P372" s="12">
        <f>P371*Sensitivity!$C$6</f>
        <v>500</v>
      </c>
      <c r="Q372" s="12">
        <f>Q371*Sensitivity!$C$6</f>
        <v>500</v>
      </c>
      <c r="R372" s="12">
        <f>R371*Sensitivity!$C$6</f>
        <v>500</v>
      </c>
      <c r="S372" s="12">
        <f>S371*Sensitivity!$C$6</f>
        <v>666.666666666667</v>
      </c>
      <c r="T372" s="12">
        <f>T371*Sensitivity!$C$6</f>
        <v>666.666666666667</v>
      </c>
      <c r="U372" s="12">
        <f>U371*Sensitivity!$C$6</f>
        <v>666.666666666667</v>
      </c>
      <c r="V372" s="12">
        <f>V371*Sensitivity!$C$6</f>
        <v>666.666666666667</v>
      </c>
      <c r="W372" s="12">
        <f>W371*Sensitivity!$C$6</f>
        <v>666.666666666667</v>
      </c>
      <c r="X372" s="12">
        <f>X371*Sensitivity!$C$6</f>
        <v>666.666666666667</v>
      </c>
      <c r="Y372" s="12">
        <f>Y371*Sensitivity!$C$6</f>
        <v>666.666666666667</v>
      </c>
      <c r="Z372" s="12">
        <f>Z371*Sensitivity!$C$6</f>
        <v>666.666666666667</v>
      </c>
      <c r="AA372" s="12">
        <f>AA371*Sensitivity!$C$6</f>
        <v>666.666666666667</v>
      </c>
      <c r="AB372" s="12">
        <f>AB371*Sensitivity!$C$6</f>
        <v>666.666666666667</v>
      </c>
      <c r="AC372" s="12">
        <f>AC371*Sensitivity!$C$6</f>
        <v>666.666666666667</v>
      </c>
      <c r="AD372" s="12">
        <f>AD371*Sensitivity!$C$6</f>
        <v>666.666666666667</v>
      </c>
      <c r="AE372" s="12">
        <f>AE371*Sensitivity!$C$6</f>
        <v>833.333333333334</v>
      </c>
      <c r="AF372" s="12">
        <f>AF371*Sensitivity!$C$6</f>
        <v>833.333333333334</v>
      </c>
      <c r="AG372" s="12">
        <f>AG371*Sensitivity!$C$6</f>
        <v>833.333333333334</v>
      </c>
      <c r="AH372" s="12">
        <f>AH371*Sensitivity!$C$6</f>
        <v>833.333333333334</v>
      </c>
      <c r="AI372" s="12">
        <f>AI371*Sensitivity!$C$6</f>
        <v>833.333333333334</v>
      </c>
      <c r="AJ372" s="12">
        <f>AJ371*Sensitivity!$C$6</f>
        <v>833.333333333334</v>
      </c>
      <c r="AK372" s="12">
        <f>AK371*Sensitivity!$C$6</f>
        <v>833.333333333334</v>
      </c>
      <c r="AL372" s="12">
        <f>AL371*Sensitivity!$C$6</f>
        <v>833.333333333334</v>
      </c>
      <c r="AM372" s="12">
        <f>AM371*Sensitivity!$C$6</f>
        <v>833.333333333334</v>
      </c>
      <c r="AN372" s="12">
        <f>AN371*Sensitivity!$C$6</f>
        <v>833.333333333334</v>
      </c>
      <c r="AO372" s="12">
        <f>AO371*Sensitivity!$C$6</f>
        <v>833.333333333334</v>
      </c>
      <c r="AP372" s="12">
        <f>AP371*Sensitivity!$C$6</f>
        <v>833.333333333334</v>
      </c>
    </row>
    <row r="373">
      <c r="A373" s="11" t="inlineStr">
        <is>
          <t>Organic, PR and creator members</t>
        </is>
      </c>
      <c r="B373" s="14" t="inlineStr">
        <is>
          <t>members</t>
        </is>
      </c>
      <c r="C373" s="56">
        <f>SUM(G373:R373)</f>
        <v>3600</v>
      </c>
      <c r="D373" s="56">
        <f>SUM(S373:AD373)</f>
        <v>4800</v>
      </c>
      <c r="E373" s="56">
        <f>SUM(AE373:AP373)</f>
        <v>6000</v>
      </c>
      <c r="G373" s="12">
        <f>G372*Assumptions!$C$16</f>
        <v>300</v>
      </c>
      <c r="H373" s="12">
        <f>H372*Assumptions!$C$16</f>
        <v>300</v>
      </c>
      <c r="I373" s="12">
        <f>I372*Assumptions!$C$16</f>
        <v>300</v>
      </c>
      <c r="J373" s="12">
        <f>J372*Assumptions!$C$16</f>
        <v>300</v>
      </c>
      <c r="K373" s="12">
        <f>K372*Assumptions!$C$16</f>
        <v>300</v>
      </c>
      <c r="L373" s="12">
        <f>L372*Assumptions!$C$16</f>
        <v>300</v>
      </c>
      <c r="M373" s="12">
        <f>M372*Assumptions!$C$16</f>
        <v>300</v>
      </c>
      <c r="N373" s="12">
        <f>N372*Assumptions!$C$16</f>
        <v>300</v>
      </c>
      <c r="O373" s="12">
        <f>O372*Assumptions!$C$16</f>
        <v>300</v>
      </c>
      <c r="P373" s="12">
        <f>P372*Assumptions!$C$16</f>
        <v>300</v>
      </c>
      <c r="Q373" s="12">
        <f>Q372*Assumptions!$C$16</f>
        <v>300</v>
      </c>
      <c r="R373" s="12">
        <f>R372*Assumptions!$C$16</f>
        <v>300</v>
      </c>
      <c r="S373" s="12">
        <f>S372*Assumptions!$C$16</f>
        <v>400</v>
      </c>
      <c r="T373" s="12">
        <f>T372*Assumptions!$C$16</f>
        <v>400</v>
      </c>
      <c r="U373" s="12">
        <f>U372*Assumptions!$C$16</f>
        <v>400</v>
      </c>
      <c r="V373" s="12">
        <f>V372*Assumptions!$C$16</f>
        <v>400</v>
      </c>
      <c r="W373" s="12">
        <f>W372*Assumptions!$C$16</f>
        <v>400</v>
      </c>
      <c r="X373" s="12">
        <f>X372*Assumptions!$C$16</f>
        <v>400</v>
      </c>
      <c r="Y373" s="12">
        <f>Y372*Assumptions!$C$16</f>
        <v>400</v>
      </c>
      <c r="Z373" s="12">
        <f>Z372*Assumptions!$C$16</f>
        <v>400</v>
      </c>
      <c r="AA373" s="12">
        <f>AA372*Assumptions!$C$16</f>
        <v>400</v>
      </c>
      <c r="AB373" s="12">
        <f>AB372*Assumptions!$C$16</f>
        <v>400</v>
      </c>
      <c r="AC373" s="12">
        <f>AC372*Assumptions!$C$16</f>
        <v>400</v>
      </c>
      <c r="AD373" s="12">
        <f>AD372*Assumptions!$C$16</f>
        <v>400</v>
      </c>
      <c r="AE373" s="12">
        <f>AE372*Assumptions!$C$16</f>
        <v>500</v>
      </c>
      <c r="AF373" s="12">
        <f>AF372*Assumptions!$C$16</f>
        <v>500</v>
      </c>
      <c r="AG373" s="12">
        <f>AG372*Assumptions!$C$16</f>
        <v>500</v>
      </c>
      <c r="AH373" s="12">
        <f>AH372*Assumptions!$C$16</f>
        <v>500</v>
      </c>
      <c r="AI373" s="12">
        <f>AI372*Assumptions!$C$16</f>
        <v>500</v>
      </c>
      <c r="AJ373" s="12">
        <f>AJ372*Assumptions!$C$16</f>
        <v>500</v>
      </c>
      <c r="AK373" s="12">
        <f>AK372*Assumptions!$C$16</f>
        <v>500</v>
      </c>
      <c r="AL373" s="12">
        <f>AL372*Assumptions!$C$16</f>
        <v>500</v>
      </c>
      <c r="AM373" s="12">
        <f>AM372*Assumptions!$C$16</f>
        <v>500</v>
      </c>
      <c r="AN373" s="12">
        <f>AN372*Assumptions!$C$16</f>
        <v>500</v>
      </c>
      <c r="AO373" s="12">
        <f>AO372*Assumptions!$C$16</f>
        <v>500</v>
      </c>
      <c r="AP373" s="12">
        <f>AP372*Assumptions!$C$16</f>
        <v>500</v>
      </c>
    </row>
    <row r="374">
      <c r="A374" s="4" t="inlineStr">
        <is>
          <t>New individual members</t>
        </is>
      </c>
      <c r="B374" s="14" t="inlineStr">
        <is>
          <t>members</t>
        </is>
      </c>
      <c r="C374" s="56">
        <f>SUM(G374:R374)</f>
        <v>9600</v>
      </c>
      <c r="D374" s="56">
        <f>SUM(S374:AD374)</f>
        <v>12800</v>
      </c>
      <c r="E374" s="56">
        <f>SUM(AE374:AP374)</f>
        <v>16000</v>
      </c>
      <c r="G374" s="57">
        <f>G372+G373</f>
        <v>800</v>
      </c>
      <c r="H374" s="57">
        <f>H372+H373</f>
        <v>800</v>
      </c>
      <c r="I374" s="57">
        <f>I372+I373</f>
        <v>800</v>
      </c>
      <c r="J374" s="57">
        <f>J372+J373</f>
        <v>800</v>
      </c>
      <c r="K374" s="57">
        <f>K372+K373</f>
        <v>800</v>
      </c>
      <c r="L374" s="57">
        <f>L372+L373</f>
        <v>800</v>
      </c>
      <c r="M374" s="57">
        <f>M372+M373</f>
        <v>800</v>
      </c>
      <c r="N374" s="57">
        <f>N372+N373</f>
        <v>800</v>
      </c>
      <c r="O374" s="57">
        <f>O372+O373</f>
        <v>800</v>
      </c>
      <c r="P374" s="57">
        <f>P372+P373</f>
        <v>800</v>
      </c>
      <c r="Q374" s="57">
        <f>Q372+Q373</f>
        <v>800</v>
      </c>
      <c r="R374" s="57">
        <f>R372+R373</f>
        <v>800</v>
      </c>
      <c r="S374" s="57">
        <f>S372+S373</f>
        <v>1066.66666666667</v>
      </c>
      <c r="T374" s="57">
        <f>T372+T373</f>
        <v>1066.66666666667</v>
      </c>
      <c r="U374" s="57">
        <f>U372+U373</f>
        <v>1066.66666666667</v>
      </c>
      <c r="V374" s="57">
        <f>V372+V373</f>
        <v>1066.66666666667</v>
      </c>
      <c r="W374" s="57">
        <f>W372+W373</f>
        <v>1066.66666666667</v>
      </c>
      <c r="X374" s="57">
        <f>X372+X373</f>
        <v>1066.66666666667</v>
      </c>
      <c r="Y374" s="57">
        <f>Y372+Y373</f>
        <v>1066.66666666667</v>
      </c>
      <c r="Z374" s="57">
        <f>Z372+Z373</f>
        <v>1066.66666666667</v>
      </c>
      <c r="AA374" s="57">
        <f>AA372+AA373</f>
        <v>1066.66666666667</v>
      </c>
      <c r="AB374" s="57">
        <f>AB372+AB373</f>
        <v>1066.66666666667</v>
      </c>
      <c r="AC374" s="57">
        <f>AC372+AC373</f>
        <v>1066.66666666667</v>
      </c>
      <c r="AD374" s="57">
        <f>AD372+AD373</f>
        <v>1066.66666666667</v>
      </c>
      <c r="AE374" s="57">
        <f>AE372+AE373</f>
        <v>1333.33333333333</v>
      </c>
      <c r="AF374" s="57">
        <f>AF372+AF373</f>
        <v>1333.33333333333</v>
      </c>
      <c r="AG374" s="57">
        <f>AG372+AG373</f>
        <v>1333.33333333333</v>
      </c>
      <c r="AH374" s="57">
        <f>AH372+AH373</f>
        <v>1333.33333333333</v>
      </c>
      <c r="AI374" s="57">
        <f>AI372+AI373</f>
        <v>1333.33333333333</v>
      </c>
      <c r="AJ374" s="57">
        <f>AJ372+AJ373</f>
        <v>1333.33333333333</v>
      </c>
      <c r="AK374" s="57">
        <f>AK372+AK373</f>
        <v>1333.33333333333</v>
      </c>
      <c r="AL374" s="57">
        <f>AL372+AL373</f>
        <v>1333.33333333333</v>
      </c>
      <c r="AM374" s="57">
        <f>AM372+AM373</f>
        <v>1333.33333333333</v>
      </c>
      <c r="AN374" s="57">
        <f>AN372+AN373</f>
        <v>1333.33333333333</v>
      </c>
      <c r="AO374" s="57">
        <f>AO372+AO373</f>
        <v>1333.33333333333</v>
      </c>
      <c r="AP374" s="57">
        <f>AP372+AP373</f>
        <v>1333.33333333333</v>
      </c>
    </row>
    <row r="375">
      <c r="A375" s="11" t="inlineStr">
        <is>
          <t xml:space="preserve">  on the weekly plan</t>
        </is>
      </c>
      <c r="B375" s="14" t="inlineStr">
        <is>
          <t>members</t>
        </is>
      </c>
      <c r="C375" s="56">
        <f>SUM(G375:R375)</f>
        <v>1440</v>
      </c>
      <c r="D375" s="56">
        <f>SUM(S375:AD375)</f>
        <v>1920</v>
      </c>
      <c r="E375" s="56">
        <f>SUM(AE375:AP375)</f>
        <v>2400</v>
      </c>
      <c r="G375" s="12">
        <f>G374*Assumptions!$C$19</f>
        <v>120</v>
      </c>
      <c r="H375" s="12">
        <f>H374*Assumptions!$C$19</f>
        <v>120</v>
      </c>
      <c r="I375" s="12">
        <f>I374*Assumptions!$C$19</f>
        <v>120</v>
      </c>
      <c r="J375" s="12">
        <f>J374*Assumptions!$C$19</f>
        <v>120</v>
      </c>
      <c r="K375" s="12">
        <f>K374*Assumptions!$C$19</f>
        <v>120</v>
      </c>
      <c r="L375" s="12">
        <f>L374*Assumptions!$C$19</f>
        <v>120</v>
      </c>
      <c r="M375" s="12">
        <f>M374*Assumptions!$C$19</f>
        <v>120</v>
      </c>
      <c r="N375" s="12">
        <f>N374*Assumptions!$C$19</f>
        <v>120</v>
      </c>
      <c r="O375" s="12">
        <f>O374*Assumptions!$C$19</f>
        <v>120</v>
      </c>
      <c r="P375" s="12">
        <f>P374*Assumptions!$C$19</f>
        <v>120</v>
      </c>
      <c r="Q375" s="12">
        <f>Q374*Assumptions!$C$19</f>
        <v>120</v>
      </c>
      <c r="R375" s="12">
        <f>R374*Assumptions!$C$19</f>
        <v>120</v>
      </c>
      <c r="S375" s="12">
        <f>S374*Assumptions!$C$19</f>
        <v>160</v>
      </c>
      <c r="T375" s="12">
        <f>T374*Assumptions!$C$19</f>
        <v>160</v>
      </c>
      <c r="U375" s="12">
        <f>U374*Assumptions!$C$19</f>
        <v>160</v>
      </c>
      <c r="V375" s="12">
        <f>V374*Assumptions!$C$19</f>
        <v>160</v>
      </c>
      <c r="W375" s="12">
        <f>W374*Assumptions!$C$19</f>
        <v>160</v>
      </c>
      <c r="X375" s="12">
        <f>X374*Assumptions!$C$19</f>
        <v>160</v>
      </c>
      <c r="Y375" s="12">
        <f>Y374*Assumptions!$C$19</f>
        <v>160</v>
      </c>
      <c r="Z375" s="12">
        <f>Z374*Assumptions!$C$19</f>
        <v>160</v>
      </c>
      <c r="AA375" s="12">
        <f>AA374*Assumptions!$C$19</f>
        <v>160</v>
      </c>
      <c r="AB375" s="12">
        <f>AB374*Assumptions!$C$19</f>
        <v>160</v>
      </c>
      <c r="AC375" s="12">
        <f>AC374*Assumptions!$C$19</f>
        <v>160</v>
      </c>
      <c r="AD375" s="12">
        <f>AD374*Assumptions!$C$19</f>
        <v>160</v>
      </c>
      <c r="AE375" s="12">
        <f>AE374*Assumptions!$C$19</f>
        <v>200</v>
      </c>
      <c r="AF375" s="12">
        <f>AF374*Assumptions!$C$19</f>
        <v>200</v>
      </c>
      <c r="AG375" s="12">
        <f>AG374*Assumptions!$C$19</f>
        <v>200</v>
      </c>
      <c r="AH375" s="12">
        <f>AH374*Assumptions!$C$19</f>
        <v>200</v>
      </c>
      <c r="AI375" s="12">
        <f>AI374*Assumptions!$C$19</f>
        <v>200</v>
      </c>
      <c r="AJ375" s="12">
        <f>AJ374*Assumptions!$C$19</f>
        <v>200</v>
      </c>
      <c r="AK375" s="12">
        <f>AK374*Assumptions!$C$19</f>
        <v>200</v>
      </c>
      <c r="AL375" s="12">
        <f>AL374*Assumptions!$C$19</f>
        <v>200</v>
      </c>
      <c r="AM375" s="12">
        <f>AM374*Assumptions!$C$19</f>
        <v>200</v>
      </c>
      <c r="AN375" s="12">
        <f>AN374*Assumptions!$C$19</f>
        <v>200</v>
      </c>
      <c r="AO375" s="12">
        <f>AO374*Assumptions!$C$19</f>
        <v>200</v>
      </c>
      <c r="AP375" s="12">
        <f>AP374*Assumptions!$C$19</f>
        <v>200</v>
      </c>
    </row>
    <row r="376">
      <c r="A376" s="11" t="inlineStr">
        <is>
          <t xml:space="preserve">  on the monthly plan</t>
        </is>
      </c>
      <c r="B376" s="14" t="inlineStr">
        <is>
          <t>members</t>
        </is>
      </c>
      <c r="C376" s="56">
        <f>SUM(G376:R376)</f>
        <v>4320</v>
      </c>
      <c r="D376" s="56">
        <f>SUM(S376:AD376)</f>
        <v>5760</v>
      </c>
      <c r="E376" s="56">
        <f>SUM(AE376:AP376)</f>
        <v>7200</v>
      </c>
      <c r="G376" s="12">
        <f>G374*Assumptions!$C$18</f>
        <v>360</v>
      </c>
      <c r="H376" s="12">
        <f>H374*Assumptions!$C$18</f>
        <v>360</v>
      </c>
      <c r="I376" s="12">
        <f>I374*Assumptions!$C$18</f>
        <v>360</v>
      </c>
      <c r="J376" s="12">
        <f>J374*Assumptions!$C$18</f>
        <v>360</v>
      </c>
      <c r="K376" s="12">
        <f>K374*Assumptions!$C$18</f>
        <v>360</v>
      </c>
      <c r="L376" s="12">
        <f>L374*Assumptions!$C$18</f>
        <v>360</v>
      </c>
      <c r="M376" s="12">
        <f>M374*Assumptions!$C$18</f>
        <v>360</v>
      </c>
      <c r="N376" s="12">
        <f>N374*Assumptions!$C$18</f>
        <v>360</v>
      </c>
      <c r="O376" s="12">
        <f>O374*Assumptions!$C$18</f>
        <v>360</v>
      </c>
      <c r="P376" s="12">
        <f>P374*Assumptions!$C$18</f>
        <v>360</v>
      </c>
      <c r="Q376" s="12">
        <f>Q374*Assumptions!$C$18</f>
        <v>360</v>
      </c>
      <c r="R376" s="12">
        <f>R374*Assumptions!$C$18</f>
        <v>360</v>
      </c>
      <c r="S376" s="12">
        <f>S374*Assumptions!$C$18</f>
        <v>480</v>
      </c>
      <c r="T376" s="12">
        <f>T374*Assumptions!$C$18</f>
        <v>480</v>
      </c>
      <c r="U376" s="12">
        <f>U374*Assumptions!$C$18</f>
        <v>480</v>
      </c>
      <c r="V376" s="12">
        <f>V374*Assumptions!$C$18</f>
        <v>480</v>
      </c>
      <c r="W376" s="12">
        <f>W374*Assumptions!$C$18</f>
        <v>480</v>
      </c>
      <c r="X376" s="12">
        <f>X374*Assumptions!$C$18</f>
        <v>480</v>
      </c>
      <c r="Y376" s="12">
        <f>Y374*Assumptions!$C$18</f>
        <v>480</v>
      </c>
      <c r="Z376" s="12">
        <f>Z374*Assumptions!$C$18</f>
        <v>480</v>
      </c>
      <c r="AA376" s="12">
        <f>AA374*Assumptions!$C$18</f>
        <v>480</v>
      </c>
      <c r="AB376" s="12">
        <f>AB374*Assumptions!$C$18</f>
        <v>480</v>
      </c>
      <c r="AC376" s="12">
        <f>AC374*Assumptions!$C$18</f>
        <v>480</v>
      </c>
      <c r="AD376" s="12">
        <f>AD374*Assumptions!$C$18</f>
        <v>480</v>
      </c>
      <c r="AE376" s="12">
        <f>AE374*Assumptions!$C$18</f>
        <v>600</v>
      </c>
      <c r="AF376" s="12">
        <f>AF374*Assumptions!$C$18</f>
        <v>600</v>
      </c>
      <c r="AG376" s="12">
        <f>AG374*Assumptions!$C$18</f>
        <v>600</v>
      </c>
      <c r="AH376" s="12">
        <f>AH374*Assumptions!$C$18</f>
        <v>600</v>
      </c>
      <c r="AI376" s="12">
        <f>AI374*Assumptions!$C$18</f>
        <v>600</v>
      </c>
      <c r="AJ376" s="12">
        <f>AJ374*Assumptions!$C$18</f>
        <v>600</v>
      </c>
      <c r="AK376" s="12">
        <f>AK374*Assumptions!$C$18</f>
        <v>600</v>
      </c>
      <c r="AL376" s="12">
        <f>AL374*Assumptions!$C$18</f>
        <v>600</v>
      </c>
      <c r="AM376" s="12">
        <f>AM374*Assumptions!$C$18</f>
        <v>600</v>
      </c>
      <c r="AN376" s="12">
        <f>AN374*Assumptions!$C$18</f>
        <v>600</v>
      </c>
      <c r="AO376" s="12">
        <f>AO374*Assumptions!$C$18</f>
        <v>600</v>
      </c>
      <c r="AP376" s="12">
        <f>AP374*Assumptions!$C$18</f>
        <v>600</v>
      </c>
    </row>
    <row r="377">
      <c r="A377" s="35" t="inlineStr">
        <is>
          <t>Members (end of month)</t>
        </is>
      </c>
      <c r="B377" s="14" t="inlineStr">
        <is>
          <t>members</t>
        </is>
      </c>
      <c r="C377" s="56">
        <f>SUM(G377:R377)</f>
        <v>3840</v>
      </c>
      <c r="D377" s="56">
        <f>SUM(S377:AD377)</f>
        <v>5120</v>
      </c>
      <c r="E377" s="56">
        <f>SUM(AE377:AP377)</f>
        <v>6400</v>
      </c>
      <c r="G377" s="12">
        <f>G374*Assumptions!$C$17</f>
        <v>320</v>
      </c>
      <c r="H377" s="12">
        <f>H374*Assumptions!$C$17</f>
        <v>320</v>
      </c>
      <c r="I377" s="12">
        <f>I374*Assumptions!$C$17</f>
        <v>320</v>
      </c>
      <c r="J377" s="12">
        <f>J374*Assumptions!$C$17</f>
        <v>320</v>
      </c>
      <c r="K377" s="12">
        <f>K374*Assumptions!$C$17</f>
        <v>320</v>
      </c>
      <c r="L377" s="12">
        <f>L374*Assumptions!$C$17</f>
        <v>320</v>
      </c>
      <c r="M377" s="12">
        <f>M374*Assumptions!$C$17</f>
        <v>320</v>
      </c>
      <c r="N377" s="12">
        <f>N374*Assumptions!$C$17</f>
        <v>320</v>
      </c>
      <c r="O377" s="12">
        <f>O374*Assumptions!$C$17</f>
        <v>320</v>
      </c>
      <c r="P377" s="12">
        <f>P374*Assumptions!$C$17</f>
        <v>320</v>
      </c>
      <c r="Q377" s="12">
        <f>Q374*Assumptions!$C$17</f>
        <v>320</v>
      </c>
      <c r="R377" s="12">
        <f>R374*Assumptions!$C$17</f>
        <v>320</v>
      </c>
      <c r="S377" s="12">
        <f>S374*Assumptions!$C$17</f>
        <v>426.666666666667</v>
      </c>
      <c r="T377" s="12">
        <f>T374*Assumptions!$C$17</f>
        <v>426.666666666667</v>
      </c>
      <c r="U377" s="12">
        <f>U374*Assumptions!$C$17</f>
        <v>426.666666666667</v>
      </c>
      <c r="V377" s="12">
        <f>V374*Assumptions!$C$17</f>
        <v>426.666666666667</v>
      </c>
      <c r="W377" s="12">
        <f>W374*Assumptions!$C$17</f>
        <v>426.666666666667</v>
      </c>
      <c r="X377" s="12">
        <f>X374*Assumptions!$C$17</f>
        <v>426.666666666667</v>
      </c>
      <c r="Y377" s="12">
        <f>Y374*Assumptions!$C$17</f>
        <v>426.666666666667</v>
      </c>
      <c r="Z377" s="12">
        <f>Z374*Assumptions!$C$17</f>
        <v>426.666666666667</v>
      </c>
      <c r="AA377" s="12">
        <f>AA374*Assumptions!$C$17</f>
        <v>426.666666666667</v>
      </c>
      <c r="AB377" s="12">
        <f>AB374*Assumptions!$C$17</f>
        <v>426.666666666667</v>
      </c>
      <c r="AC377" s="12">
        <f>AC374*Assumptions!$C$17</f>
        <v>426.666666666667</v>
      </c>
      <c r="AD377" s="12">
        <f>AD374*Assumptions!$C$17</f>
        <v>426.666666666667</v>
      </c>
      <c r="AE377" s="12">
        <f>AE374*Assumptions!$C$17</f>
        <v>533.333333333333</v>
      </c>
      <c r="AF377" s="12">
        <f>AF374*Assumptions!$C$17</f>
        <v>533.333333333333</v>
      </c>
      <c r="AG377" s="12">
        <f>AG374*Assumptions!$C$17</f>
        <v>533.333333333333</v>
      </c>
      <c r="AH377" s="12">
        <f>AH374*Assumptions!$C$17</f>
        <v>533.333333333333</v>
      </c>
      <c r="AI377" s="12">
        <f>AI374*Assumptions!$C$17</f>
        <v>533.333333333333</v>
      </c>
      <c r="AJ377" s="12">
        <f>AJ374*Assumptions!$C$17</f>
        <v>533.333333333333</v>
      </c>
      <c r="AK377" s="12">
        <f>AK374*Assumptions!$C$17</f>
        <v>533.333333333333</v>
      </c>
      <c r="AL377" s="12">
        <f>AL374*Assumptions!$C$17</f>
        <v>533.333333333333</v>
      </c>
      <c r="AM377" s="12">
        <f>AM374*Assumptions!$C$17</f>
        <v>533.333333333333</v>
      </c>
      <c r="AN377" s="12">
        <f>AN374*Assumptions!$C$17</f>
        <v>533.333333333333</v>
      </c>
      <c r="AO377" s="12">
        <f>AO374*Assumptions!$C$17</f>
        <v>533.333333333333</v>
      </c>
      <c r="AP377" s="12">
        <f>AP374*Assumptions!$C$17</f>
        <v>533.333333333333</v>
      </c>
    </row>
    <row r="380">
      <c r="A380" s="11" t="inlineStr">
        <is>
          <t>Weekly payers</t>
        </is>
      </c>
      <c r="B380" s="14" t="inlineStr">
        <is>
          <t>members</t>
        </is>
      </c>
      <c r="C380" s="56">
        <f>R380</f>
        <v>784.328844178319</v>
      </c>
      <c r="D380" s="56">
        <f>AD380</f>
        <v>1214.92890060598</v>
      </c>
      <c r="E380" s="56">
        <f>AP380</f>
        <v>1569.23986053205</v>
      </c>
      <c r="G380" s="12">
        <f>G375</f>
        <v>120</v>
      </c>
      <c r="H380" s="12">
        <f>G380*(1-Assumptions!$C$21)+H375</f>
        <v>225.6</v>
      </c>
      <c r="I380" s="12">
        <f>H380*(1-Assumptions!$C$21)+I375</f>
        <v>318.528</v>
      </c>
      <c r="J380" s="12">
        <f>I380*(1-Assumptions!$C$21)+J375</f>
        <v>400.30464</v>
      </c>
      <c r="K380" s="12">
        <f>J380*(1-Assumptions!$C$21)+K375</f>
        <v>472.2680832</v>
      </c>
      <c r="L380" s="12">
        <f>K380*(1-Assumptions!$C$21)+L375</f>
        <v>535.595913216</v>
      </c>
      <c r="M380" s="12">
        <f>L380*(1-Assumptions!$C$21)+M375</f>
        <v>591.32440363008</v>
      </c>
      <c r="N380" s="12">
        <f>M380*(1-Assumptions!$C$21)+N375</f>
        <v>640.365475194471</v>
      </c>
      <c r="O380" s="12">
        <f>N380*(1-Assumptions!$C$21)+O375</f>
        <v>683.521618171134</v>
      </c>
      <c r="P380" s="12">
        <f>O380*(1-Assumptions!$C$21)+P375</f>
        <v>721.499023990598</v>
      </c>
      <c r="Q380" s="12">
        <f>P380*(1-Assumptions!$C$21)+Q375</f>
        <v>754.919141111726</v>
      </c>
      <c r="R380" s="12">
        <f>Q380*(1-Assumptions!$C$21)+R375</f>
        <v>784.328844178319</v>
      </c>
      <c r="S380" s="12">
        <f>R380*(1-Assumptions!$C$21)+S375</f>
        <v>850.209382876921</v>
      </c>
      <c r="T380" s="12">
        <f>S380*(1-Assumptions!$C$21)+T375</f>
        <v>908.18425693169</v>
      </c>
      <c r="U380" s="12">
        <f>T380*(1-Assumptions!$C$21)+U375</f>
        <v>959.202146099888</v>
      </c>
      <c r="V380" s="12">
        <f>U380*(1-Assumptions!$C$21)+V375</f>
        <v>1004.0978885679</v>
      </c>
      <c r="W380" s="12">
        <f>V380*(1-Assumptions!$C$21)+W375</f>
        <v>1043.60614193975</v>
      </c>
      <c r="X380" s="12">
        <f>W380*(1-Assumptions!$C$21)+X375</f>
        <v>1078.37340490698</v>
      </c>
      <c r="Y380" s="12">
        <f>X380*(1-Assumptions!$C$21)+Y375</f>
        <v>1108.96859631814</v>
      </c>
      <c r="Z380" s="12">
        <f>Y380*(1-Assumptions!$C$21)+Z375</f>
        <v>1135.89236475997</v>
      </c>
      <c r="AA380" s="12">
        <f>Z380*(1-Assumptions!$C$21)+AA375</f>
        <v>1159.58528098877</v>
      </c>
      <c r="AB380" s="12">
        <f>AA380*(1-Assumptions!$C$21)+AB375</f>
        <v>1180.43504727012</v>
      </c>
      <c r="AC380" s="12">
        <f>AB380*(1-Assumptions!$C$21)+AC375</f>
        <v>1198.7828415977</v>
      </c>
      <c r="AD380" s="12">
        <f>AC380*(1-Assumptions!$C$21)+AD375</f>
        <v>1214.92890060598</v>
      </c>
      <c r="AE380" s="12">
        <f>AD380*(1-Assumptions!$C$21)+AE375</f>
        <v>1269.13743253326</v>
      </c>
      <c r="AF380" s="12">
        <f>AE380*(1-Assumptions!$C$21)+AF375</f>
        <v>1316.84094062927</v>
      </c>
      <c r="AG380" s="12">
        <f>AF380*(1-Assumptions!$C$21)+AG375</f>
        <v>1358.82002775376</v>
      </c>
      <c r="AH380" s="12">
        <f>AG380*(1-Assumptions!$C$21)+AH375</f>
        <v>1395.76162442331</v>
      </c>
      <c r="AI380" s="12">
        <f>AH380*(1-Assumptions!$C$21)+AI375</f>
        <v>1428.27022949251</v>
      </c>
      <c r="AJ380" s="12">
        <f>AI380*(1-Assumptions!$C$21)+AJ375</f>
        <v>1456.87780195341</v>
      </c>
      <c r="AK380" s="12">
        <f>AJ380*(1-Assumptions!$C$21)+AK375</f>
        <v>1482.052465719</v>
      </c>
      <c r="AL380" s="12">
        <f>AK380*(1-Assumptions!$C$21)+AL375</f>
        <v>1504.20616983272</v>
      </c>
      <c r="AM380" s="12">
        <f>AL380*(1-Assumptions!$C$21)+AM375</f>
        <v>1523.70142945279</v>
      </c>
      <c r="AN380" s="12">
        <f>AM380*(1-Assumptions!$C$21)+AN375</f>
        <v>1540.85725791846</v>
      </c>
      <c r="AO380" s="12">
        <f>AN380*(1-Assumptions!$C$21)+AO375</f>
        <v>1555.95438696824</v>
      </c>
      <c r="AP380" s="12">
        <f>AO380*(1-Assumptions!$C$21)+AP375</f>
        <v>1569.23986053205</v>
      </c>
    </row>
    <row r="381">
      <c r="A381" s="11" t="inlineStr">
        <is>
          <t>Monthly payers</t>
        </is>
      </c>
      <c r="B381" s="14" t="inlineStr">
        <is>
          <t>members</t>
        </is>
      </c>
      <c r="C381" s="56">
        <f>R381</f>
        <v>3144.47811111448</v>
      </c>
      <c r="D381" s="56">
        <f>AD381</f>
        <v>5689.1584940541</v>
      </c>
      <c r="E381" s="56">
        <f>AP381</f>
        <v>7948.38295337588</v>
      </c>
      <c r="G381" s="12">
        <f>G376</f>
        <v>360</v>
      </c>
      <c r="H381" s="12">
        <f>G381*(1-Assumptions!$C$22)+H376</f>
        <v>698.4</v>
      </c>
      <c r="I381" s="12">
        <f>H381*(1-Assumptions!$C$22)+I376</f>
        <v>1016.496</v>
      </c>
      <c r="J381" s="12">
        <f>I381*(1-Assumptions!$C$22)+J376</f>
        <v>1315.50624</v>
      </c>
      <c r="K381" s="12">
        <f>J381*(1-Assumptions!$C$22)+K376</f>
        <v>1596.5758656</v>
      </c>
      <c r="L381" s="12">
        <f>K381*(1-Assumptions!$C$22)+L376</f>
        <v>1860.781313664</v>
      </c>
      <c r="M381" s="12">
        <f>L381*(1-Assumptions!$C$22)+M376</f>
        <v>2109.13443484416</v>
      </c>
      <c r="N381" s="12">
        <f>M381*(1-Assumptions!$C$22)+N376</f>
        <v>2342.58636875351</v>
      </c>
      <c r="O381" s="12">
        <f>N381*(1-Assumptions!$C$22)+O376</f>
        <v>2562.0311866283</v>
      </c>
      <c r="P381" s="12">
        <f>O381*(1-Assumptions!$C$22)+P376</f>
        <v>2768.3093154306</v>
      </c>
      <c r="Q381" s="12">
        <f>P381*(1-Assumptions!$C$22)+Q376</f>
        <v>2962.21075650477</v>
      </c>
      <c r="R381" s="12">
        <f>Q381*(1-Assumptions!$C$22)+R376</f>
        <v>3144.47811111448</v>
      </c>
      <c r="S381" s="12">
        <f>R381*(1-Assumptions!$C$22)+S376</f>
        <v>3435.80942444761</v>
      </c>
      <c r="T381" s="12">
        <f>S381*(1-Assumptions!$C$22)+T376</f>
        <v>3709.66085898075</v>
      </c>
      <c r="U381" s="12">
        <f>T381*(1-Assumptions!$C$22)+U376</f>
        <v>3967.08120744191</v>
      </c>
      <c r="V381" s="12">
        <f>U381*(1-Assumptions!$C$22)+V376</f>
        <v>4209.05633499539</v>
      </c>
      <c r="W381" s="12">
        <f>V381*(1-Assumptions!$C$22)+W376</f>
        <v>4436.51295489567</v>
      </c>
      <c r="X381" s="12">
        <f>W381*(1-Assumptions!$C$22)+X376</f>
        <v>4650.32217760193</v>
      </c>
      <c r="Y381" s="12">
        <f>X381*(1-Assumptions!$C$22)+Y376</f>
        <v>4851.30284694581</v>
      </c>
      <c r="Z381" s="12">
        <f>Y381*(1-Assumptions!$C$22)+Z376</f>
        <v>5040.22467612907</v>
      </c>
      <c r="AA381" s="12">
        <f>Z381*(1-Assumptions!$C$22)+AA376</f>
        <v>5217.81119556132</v>
      </c>
      <c r="AB381" s="12">
        <f>AA381*(1-Assumptions!$C$22)+AB376</f>
        <v>5384.74252382764</v>
      </c>
      <c r="AC381" s="12">
        <f>AB381*(1-Assumptions!$C$22)+AC376</f>
        <v>5541.65797239798</v>
      </c>
      <c r="AD381" s="12">
        <f>AC381*(1-Assumptions!$C$22)+AD376</f>
        <v>5689.1584940541</v>
      </c>
      <c r="AE381" s="12">
        <f>AD381*(1-Assumptions!$C$22)+AE376</f>
        <v>5947.80898441086</v>
      </c>
      <c r="AF381" s="12">
        <f>AE381*(1-Assumptions!$C$22)+AF376</f>
        <v>6190.94044534621</v>
      </c>
      <c r="AG381" s="12">
        <f>AF381*(1-Assumptions!$C$22)+AG376</f>
        <v>6419.48401862543</v>
      </c>
      <c r="AH381" s="12">
        <f>AG381*(1-Assumptions!$C$22)+AH376</f>
        <v>6634.31497750791</v>
      </c>
      <c r="AI381" s="12">
        <f>AH381*(1-Assumptions!$C$22)+AI376</f>
        <v>6836.25607885743</v>
      </c>
      <c r="AJ381" s="12">
        <f>AI381*(1-Assumptions!$C$22)+AJ376</f>
        <v>7026.08071412599</v>
      </c>
      <c r="AK381" s="12">
        <f>AJ381*(1-Assumptions!$C$22)+AK376</f>
        <v>7204.51587127843</v>
      </c>
      <c r="AL381" s="12">
        <f>AK381*(1-Assumptions!$C$22)+AL376</f>
        <v>7372.24491900172</v>
      </c>
      <c r="AM381" s="12">
        <f>AL381*(1-Assumptions!$C$22)+AM376</f>
        <v>7529.91022386162</v>
      </c>
      <c r="AN381" s="12">
        <f>AM381*(1-Assumptions!$C$22)+AN376</f>
        <v>7678.11561042992</v>
      </c>
      <c r="AO381" s="12">
        <f>AN381*(1-Assumptions!$C$22)+AO376</f>
        <v>7817.42867380413</v>
      </c>
      <c r="AP381" s="12">
        <f>AO381*(1-Assumptions!$C$22)+AP376</f>
        <v>7948.38295337588</v>
      </c>
    </row>
    <row r="382">
      <c r="A382" s="11" t="inlineStr">
        <is>
          <t>Annual plans paid this month (new and renewals)</t>
        </is>
      </c>
      <c r="B382" s="14" t="inlineStr">
        <is>
          <t>members</t>
        </is>
      </c>
      <c r="C382" s="56">
        <f>SUM(G382:R382)</f>
        <v>3840</v>
      </c>
      <c r="D382" s="56">
        <f>SUM(S382:AD382)</f>
        <v>7424</v>
      </c>
      <c r="E382" s="56">
        <f>SUM(AE382:AP382)</f>
        <v>10854.4</v>
      </c>
      <c r="G382" s="12">
        <f>G377</f>
        <v>320</v>
      </c>
      <c r="H382" s="12">
        <f>H377</f>
        <v>320</v>
      </c>
      <c r="I382" s="12">
        <f>I377</f>
        <v>320</v>
      </c>
      <c r="J382" s="12">
        <f>J377</f>
        <v>320</v>
      </c>
      <c r="K382" s="12">
        <f>K377</f>
        <v>320</v>
      </c>
      <c r="L382" s="12">
        <f>L377</f>
        <v>320</v>
      </c>
      <c r="M382" s="12">
        <f>M377</f>
        <v>320</v>
      </c>
      <c r="N382" s="12">
        <f>N377</f>
        <v>320</v>
      </c>
      <c r="O382" s="12">
        <f>O377</f>
        <v>320</v>
      </c>
      <c r="P382" s="12">
        <f>P377</f>
        <v>320</v>
      </c>
      <c r="Q382" s="12">
        <f>Q377</f>
        <v>320</v>
      </c>
      <c r="R382" s="12">
        <f>R377</f>
        <v>320</v>
      </c>
      <c r="S382" s="12">
        <f>S377+Assumptions!$C$23*G382</f>
        <v>618.666666666667</v>
      </c>
      <c r="T382" s="12">
        <f>T377+Assumptions!$C$23*H382</f>
        <v>618.666666666667</v>
      </c>
      <c r="U382" s="12">
        <f>U377+Assumptions!$C$23*I382</f>
        <v>618.666666666667</v>
      </c>
      <c r="V382" s="12">
        <f>V377+Assumptions!$C$23*J382</f>
        <v>618.666666666667</v>
      </c>
      <c r="W382" s="12">
        <f>W377+Assumptions!$C$23*K382</f>
        <v>618.666666666667</v>
      </c>
      <c r="X382" s="12">
        <f>X377+Assumptions!$C$23*L382</f>
        <v>618.666666666667</v>
      </c>
      <c r="Y382" s="12">
        <f>Y377+Assumptions!$C$23*M382</f>
        <v>618.666666666667</v>
      </c>
      <c r="Z382" s="12">
        <f>Z377+Assumptions!$C$23*N382</f>
        <v>618.666666666667</v>
      </c>
      <c r="AA382" s="12">
        <f>AA377+Assumptions!$C$23*O382</f>
        <v>618.666666666667</v>
      </c>
      <c r="AB382" s="12">
        <f>AB377+Assumptions!$C$23*P382</f>
        <v>618.666666666667</v>
      </c>
      <c r="AC382" s="12">
        <f>AC377+Assumptions!$C$23*Q382</f>
        <v>618.666666666667</v>
      </c>
      <c r="AD382" s="12">
        <f>AD377+Assumptions!$C$23*R382</f>
        <v>618.666666666667</v>
      </c>
      <c r="AE382" s="12">
        <f>AE377+Assumptions!$C$23*S382</f>
        <v>904.533333333333</v>
      </c>
      <c r="AF382" s="12">
        <f>AF377+Assumptions!$C$23*T382</f>
        <v>904.533333333333</v>
      </c>
      <c r="AG382" s="12">
        <f>AG377+Assumptions!$C$23*U382</f>
        <v>904.533333333333</v>
      </c>
      <c r="AH382" s="12">
        <f>AH377+Assumptions!$C$23*V382</f>
        <v>904.533333333333</v>
      </c>
      <c r="AI382" s="12">
        <f>AI377+Assumptions!$C$23*W382</f>
        <v>904.533333333333</v>
      </c>
      <c r="AJ382" s="12">
        <f>AJ377+Assumptions!$C$23*X382</f>
        <v>904.533333333333</v>
      </c>
      <c r="AK382" s="12">
        <f>AK377+Assumptions!$C$23*Y382</f>
        <v>904.533333333333</v>
      </c>
      <c r="AL382" s="12">
        <f>AL377+Assumptions!$C$23*Z382</f>
        <v>904.533333333333</v>
      </c>
      <c r="AM382" s="12">
        <f>AM377+Assumptions!$C$23*AA382</f>
        <v>904.533333333333</v>
      </c>
      <c r="AN382" s="12">
        <f>AN377+Assumptions!$C$23*AB382</f>
        <v>904.533333333333</v>
      </c>
      <c r="AO382" s="12">
        <f>AO377+Assumptions!$C$23*AC382</f>
        <v>904.533333333333</v>
      </c>
      <c r="AP382" s="12">
        <f>AP377+Assumptions!$C$23*AD382</f>
        <v>904.533333333333</v>
      </c>
    </row>
    <row r="383">
      <c r="A383" s="11" t="inlineStr">
        <is>
          <t>Annual members (paid in the last 12 months)</t>
        </is>
      </c>
      <c r="B383" s="14" t="inlineStr">
        <is>
          <t>members</t>
        </is>
      </c>
      <c r="C383" s="56">
        <f>R383</f>
        <v>3840</v>
      </c>
      <c r="D383" s="56">
        <f>AD383</f>
        <v>7424</v>
      </c>
      <c r="E383" s="56">
        <f>AP383</f>
        <v>10854.4</v>
      </c>
      <c r="G383" s="12">
        <f>SUM(G382:G382)</f>
        <v>320</v>
      </c>
      <c r="H383" s="12">
        <f>SUM(G382:H382)</f>
        <v>640</v>
      </c>
      <c r="I383" s="12">
        <f>SUM(G382:I382)</f>
        <v>960</v>
      </c>
      <c r="J383" s="12">
        <f>SUM(G382:J382)</f>
        <v>1280</v>
      </c>
      <c r="K383" s="12">
        <f>SUM(G382:K382)</f>
        <v>1600</v>
      </c>
      <c r="L383" s="12">
        <f>SUM(G382:L382)</f>
        <v>1920</v>
      </c>
      <c r="M383" s="12">
        <f>SUM(G382:M382)</f>
        <v>2240</v>
      </c>
      <c r="N383" s="12">
        <f>SUM(G382:N382)</f>
        <v>2560</v>
      </c>
      <c r="O383" s="12">
        <f>SUM(G382:O382)</f>
        <v>2880</v>
      </c>
      <c r="P383" s="12">
        <f>SUM(G382:P382)</f>
        <v>3200</v>
      </c>
      <c r="Q383" s="12">
        <f>SUM(G382:Q382)</f>
        <v>3520</v>
      </c>
      <c r="R383" s="12">
        <f>SUM(G382:R382)</f>
        <v>3840</v>
      </c>
      <c r="S383" s="12">
        <f>SUM(H382:S382)</f>
        <v>4138.66666666667</v>
      </c>
      <c r="T383" s="12">
        <f>SUM(I382:T382)</f>
        <v>4437.33333333333</v>
      </c>
      <c r="U383" s="12">
        <f>SUM(J382:U382)</f>
        <v>4736</v>
      </c>
      <c r="V383" s="12">
        <f>SUM(K382:V382)</f>
        <v>5034.66666666667</v>
      </c>
      <c r="W383" s="12">
        <f>SUM(L382:W382)</f>
        <v>5333.33333333333</v>
      </c>
      <c r="X383" s="12">
        <f>SUM(M382:X382)</f>
        <v>5632</v>
      </c>
      <c r="Y383" s="12">
        <f>SUM(N382:Y382)</f>
        <v>5930.66666666667</v>
      </c>
      <c r="Z383" s="12">
        <f>SUM(O382:Z382)</f>
        <v>6229.33333333333</v>
      </c>
      <c r="AA383" s="12">
        <f>SUM(P382:AA382)</f>
        <v>6528</v>
      </c>
      <c r="AB383" s="12">
        <f>SUM(Q382:AB382)</f>
        <v>6826.66666666667</v>
      </c>
      <c r="AC383" s="12">
        <f>SUM(R382:AC382)</f>
        <v>7125.33333333333</v>
      </c>
      <c r="AD383" s="12">
        <f>SUM(S382:AD382)</f>
        <v>7424</v>
      </c>
      <c r="AE383" s="12">
        <f>SUM(T382:AE382)</f>
        <v>7709.86666666667</v>
      </c>
      <c r="AF383" s="12">
        <f>SUM(U382:AF382)</f>
        <v>7995.73333333333</v>
      </c>
      <c r="AG383" s="12">
        <f>SUM(V382:AG382)</f>
        <v>8281.6</v>
      </c>
      <c r="AH383" s="12">
        <f>SUM(W382:AH382)</f>
        <v>8567.46666666667</v>
      </c>
      <c r="AI383" s="12">
        <f>SUM(X382:AI382)</f>
        <v>8853.33333333333</v>
      </c>
      <c r="AJ383" s="12">
        <f>SUM(Y382:AJ382)</f>
        <v>9139.2</v>
      </c>
      <c r="AK383" s="12">
        <f>SUM(Z382:AK382)</f>
        <v>9425.06666666667</v>
      </c>
      <c r="AL383" s="12">
        <f>SUM(AA382:AL382)</f>
        <v>9710.93333333333</v>
      </c>
      <c r="AM383" s="12">
        <f>SUM(AB382:AM382)</f>
        <v>9996.8</v>
      </c>
      <c r="AN383" s="12">
        <f>SUM(AC382:AN382)</f>
        <v>10282.6666666667</v>
      </c>
      <c r="AO383" s="12">
        <f>SUM(AD382:AO382)</f>
        <v>10568.5333333333</v>
      </c>
      <c r="AP383" s="12">
        <f>SUM(AE382:AP382)</f>
        <v>10854.4</v>
      </c>
    </row>
    <row r="384">
      <c r="A384" s="11" t="inlineStr">
        <is>
          <t>New company seats</t>
        </is>
      </c>
      <c r="B384" s="14" t="inlineStr">
        <is>
          <t>seats</t>
        </is>
      </c>
      <c r="C384" s="56">
        <f>SUM(G384:R384)</f>
        <v>3200</v>
      </c>
      <c r="D384" s="56">
        <f>SUM(S384:AD384)</f>
        <v>4800</v>
      </c>
      <c r="E384" s="56">
        <f>SUM(AE384:AP384)</f>
        <v>4800</v>
      </c>
      <c r="G384" s="12">
        <f>IF(G366&gt;=Assumptions!$C$24,Assumptions!$C$25,0)</f>
        <v>0</v>
      </c>
      <c r="H384" s="12">
        <f>IF(H366&gt;=Assumptions!$C$24,Assumptions!$C$25,0)</f>
        <v>0</v>
      </c>
      <c r="I384" s="12">
        <f>IF(I366&gt;=Assumptions!$C$24,Assumptions!$C$25,0)</f>
        <v>0</v>
      </c>
      <c r="J384" s="12">
        <f>IF(J366&gt;=Assumptions!$C$24,Assumptions!$C$25,0)</f>
        <v>0</v>
      </c>
      <c r="K384" s="12">
        <f>IF(K366&gt;=Assumptions!$C$24,Assumptions!$C$25,0)</f>
        <v>400</v>
      </c>
      <c r="L384" s="12">
        <f>IF(L366&gt;=Assumptions!$C$24,Assumptions!$C$25,0)</f>
        <v>400</v>
      </c>
      <c r="M384" s="12">
        <f>IF(M366&gt;=Assumptions!$C$24,Assumptions!$C$25,0)</f>
        <v>400</v>
      </c>
      <c r="N384" s="12">
        <f>IF(N366&gt;=Assumptions!$C$24,Assumptions!$C$25,0)</f>
        <v>400</v>
      </c>
      <c r="O384" s="12">
        <f>IF(O366&gt;=Assumptions!$C$24,Assumptions!$C$25,0)</f>
        <v>400</v>
      </c>
      <c r="P384" s="12">
        <f>IF(P366&gt;=Assumptions!$C$24,Assumptions!$C$25,0)</f>
        <v>400</v>
      </c>
      <c r="Q384" s="12">
        <f>IF(Q366&gt;=Assumptions!$C$24,Assumptions!$C$25,0)</f>
        <v>400</v>
      </c>
      <c r="R384" s="12">
        <f>IF(R366&gt;=Assumptions!$C$24,Assumptions!$C$25,0)</f>
        <v>400</v>
      </c>
      <c r="S384" s="12">
        <f>IF(S366&gt;=Assumptions!$C$24,Assumptions!$C$25,0)</f>
        <v>400</v>
      </c>
      <c r="T384" s="12">
        <f>IF(T366&gt;=Assumptions!$C$24,Assumptions!$C$25,0)</f>
        <v>400</v>
      </c>
      <c r="U384" s="12">
        <f>IF(U366&gt;=Assumptions!$C$24,Assumptions!$C$25,0)</f>
        <v>400</v>
      </c>
      <c r="V384" s="12">
        <f>IF(V366&gt;=Assumptions!$C$24,Assumptions!$C$25,0)</f>
        <v>400</v>
      </c>
      <c r="W384" s="12">
        <f>IF(W366&gt;=Assumptions!$C$24,Assumptions!$C$25,0)</f>
        <v>400</v>
      </c>
      <c r="X384" s="12">
        <f>IF(X366&gt;=Assumptions!$C$24,Assumptions!$C$25,0)</f>
        <v>400</v>
      </c>
      <c r="Y384" s="12">
        <f>IF(Y366&gt;=Assumptions!$C$24,Assumptions!$C$25,0)</f>
        <v>400</v>
      </c>
      <c r="Z384" s="12">
        <f>IF(Z366&gt;=Assumptions!$C$24,Assumptions!$C$25,0)</f>
        <v>400</v>
      </c>
      <c r="AA384" s="12">
        <f>IF(AA366&gt;=Assumptions!$C$24,Assumptions!$C$25,0)</f>
        <v>400</v>
      </c>
      <c r="AB384" s="12">
        <f>IF(AB366&gt;=Assumptions!$C$24,Assumptions!$C$25,0)</f>
        <v>400</v>
      </c>
      <c r="AC384" s="12">
        <f>IF(AC366&gt;=Assumptions!$C$24,Assumptions!$C$25,0)</f>
        <v>400</v>
      </c>
      <c r="AD384" s="12">
        <f>IF(AD366&gt;=Assumptions!$C$24,Assumptions!$C$25,0)</f>
        <v>400</v>
      </c>
      <c r="AE384" s="12">
        <f>IF(AE366&gt;=Assumptions!$C$24,Assumptions!$C$25,0)</f>
        <v>400</v>
      </c>
      <c r="AF384" s="12">
        <f>IF(AF366&gt;=Assumptions!$C$24,Assumptions!$C$25,0)</f>
        <v>400</v>
      </c>
      <c r="AG384" s="12">
        <f>IF(AG366&gt;=Assumptions!$C$24,Assumptions!$C$25,0)</f>
        <v>400</v>
      </c>
      <c r="AH384" s="12">
        <f>IF(AH366&gt;=Assumptions!$C$24,Assumptions!$C$25,0)</f>
        <v>400</v>
      </c>
      <c r="AI384" s="12">
        <f>IF(AI366&gt;=Assumptions!$C$24,Assumptions!$C$25,0)</f>
        <v>400</v>
      </c>
      <c r="AJ384" s="12">
        <f>IF(AJ366&gt;=Assumptions!$C$24,Assumptions!$C$25,0)</f>
        <v>400</v>
      </c>
      <c r="AK384" s="12">
        <f>IF(AK366&gt;=Assumptions!$C$24,Assumptions!$C$25,0)</f>
        <v>400</v>
      </c>
      <c r="AL384" s="12">
        <f>IF(AL366&gt;=Assumptions!$C$24,Assumptions!$C$25,0)</f>
        <v>400</v>
      </c>
      <c r="AM384" s="12">
        <f>IF(AM366&gt;=Assumptions!$C$24,Assumptions!$C$25,0)</f>
        <v>400</v>
      </c>
      <c r="AN384" s="12">
        <f>IF(AN366&gt;=Assumptions!$C$24,Assumptions!$C$25,0)</f>
        <v>400</v>
      </c>
      <c r="AO384" s="12">
        <f>IF(AO366&gt;=Assumptions!$C$24,Assumptions!$C$25,0)</f>
        <v>400</v>
      </c>
      <c r="AP384" s="12">
        <f>IF(AP366&gt;=Assumptions!$C$24,Assumptions!$C$25,0)</f>
        <v>400</v>
      </c>
    </row>
    <row r="385">
      <c r="A385" s="11" t="inlineStr">
        <is>
          <t>Company seats billed this month (new and renewals)</t>
        </is>
      </c>
      <c r="B385" s="14" t="inlineStr">
        <is>
          <t>seats</t>
        </is>
      </c>
      <c r="C385" s="56">
        <f>SUM(G385:R385)</f>
        <v>3200</v>
      </c>
      <c r="D385" s="56">
        <f>SUM(S385:AD385)</f>
        <v>7520</v>
      </c>
      <c r="E385" s="56">
        <f>SUM(AE385:AP385)</f>
        <v>11192</v>
      </c>
      <c r="G385" s="12">
        <f>G384</f>
        <v>0</v>
      </c>
      <c r="H385" s="12">
        <f>H384</f>
        <v>0</v>
      </c>
      <c r="I385" s="12">
        <f>I384</f>
        <v>0</v>
      </c>
      <c r="J385" s="12">
        <f>J384</f>
        <v>0</v>
      </c>
      <c r="K385" s="12">
        <f>K384</f>
        <v>400</v>
      </c>
      <c r="L385" s="12">
        <f>L384</f>
        <v>400</v>
      </c>
      <c r="M385" s="12">
        <f>M384</f>
        <v>400</v>
      </c>
      <c r="N385" s="12">
        <f>N384</f>
        <v>400</v>
      </c>
      <c r="O385" s="12">
        <f>O384</f>
        <v>400</v>
      </c>
      <c r="P385" s="12">
        <f>P384</f>
        <v>400</v>
      </c>
      <c r="Q385" s="12">
        <f>Q384</f>
        <v>400</v>
      </c>
      <c r="R385" s="12">
        <f>R384</f>
        <v>400</v>
      </c>
      <c r="S385" s="12">
        <f>S384+Assumptions!$C$27*G385</f>
        <v>400</v>
      </c>
      <c r="T385" s="12">
        <f>T384+Assumptions!$C$27*H385</f>
        <v>400</v>
      </c>
      <c r="U385" s="12">
        <f>U384+Assumptions!$C$27*I385</f>
        <v>400</v>
      </c>
      <c r="V385" s="12">
        <f>V384+Assumptions!$C$27*J385</f>
        <v>400</v>
      </c>
      <c r="W385" s="12">
        <f>W384+Assumptions!$C$27*K385</f>
        <v>740</v>
      </c>
      <c r="X385" s="12">
        <f>X384+Assumptions!$C$27*L385</f>
        <v>740</v>
      </c>
      <c r="Y385" s="12">
        <f>Y384+Assumptions!$C$27*M385</f>
        <v>740</v>
      </c>
      <c r="Z385" s="12">
        <f>Z384+Assumptions!$C$27*N385</f>
        <v>740</v>
      </c>
      <c r="AA385" s="12">
        <f>AA384+Assumptions!$C$27*O385</f>
        <v>740</v>
      </c>
      <c r="AB385" s="12">
        <f>AB384+Assumptions!$C$27*P385</f>
        <v>740</v>
      </c>
      <c r="AC385" s="12">
        <f>AC384+Assumptions!$C$27*Q385</f>
        <v>740</v>
      </c>
      <c r="AD385" s="12">
        <f>AD384+Assumptions!$C$27*R385</f>
        <v>740</v>
      </c>
      <c r="AE385" s="12">
        <f>AE384+Assumptions!$C$27*S385</f>
        <v>740</v>
      </c>
      <c r="AF385" s="12">
        <f>AF384+Assumptions!$C$27*T385</f>
        <v>740</v>
      </c>
      <c r="AG385" s="12">
        <f>AG384+Assumptions!$C$27*U385</f>
        <v>740</v>
      </c>
      <c r="AH385" s="12">
        <f>AH384+Assumptions!$C$27*V385</f>
        <v>740</v>
      </c>
      <c r="AI385" s="12">
        <f>AI384+Assumptions!$C$27*W385</f>
        <v>1029</v>
      </c>
      <c r="AJ385" s="12">
        <f>AJ384+Assumptions!$C$27*X385</f>
        <v>1029</v>
      </c>
      <c r="AK385" s="12">
        <f>AK384+Assumptions!$C$27*Y385</f>
        <v>1029</v>
      </c>
      <c r="AL385" s="12">
        <f>AL384+Assumptions!$C$27*Z385</f>
        <v>1029</v>
      </c>
      <c r="AM385" s="12">
        <f>AM384+Assumptions!$C$27*AA385</f>
        <v>1029</v>
      </c>
      <c r="AN385" s="12">
        <f>AN384+Assumptions!$C$27*AB385</f>
        <v>1029</v>
      </c>
      <c r="AO385" s="12">
        <f>AO384+Assumptions!$C$27*AC385</f>
        <v>1029</v>
      </c>
      <c r="AP385" s="12">
        <f>AP384+Assumptions!$C$27*AD385</f>
        <v>1029</v>
      </c>
    </row>
    <row r="386">
      <c r="A386" s="11" t="inlineStr">
        <is>
          <t>Company seats (billed in the last 12 months)</t>
        </is>
      </c>
      <c r="B386" s="14" t="inlineStr">
        <is>
          <t>seats</t>
        </is>
      </c>
      <c r="C386" s="56">
        <f>R386</f>
        <v>3200</v>
      </c>
      <c r="D386" s="56">
        <f>AD386</f>
        <v>7520</v>
      </c>
      <c r="E386" s="56">
        <f>AP386</f>
        <v>11192</v>
      </c>
      <c r="G386" s="12">
        <f>SUM(G385:G385)</f>
        <v>0</v>
      </c>
      <c r="H386" s="12">
        <f>SUM(G385:H385)</f>
        <v>0</v>
      </c>
      <c r="I386" s="12">
        <f>SUM(G385:I385)</f>
        <v>0</v>
      </c>
      <c r="J386" s="12">
        <f>SUM(G385:J385)</f>
        <v>0</v>
      </c>
      <c r="K386" s="12">
        <f>SUM(G385:K385)</f>
        <v>400</v>
      </c>
      <c r="L386" s="12">
        <f>SUM(G385:L385)</f>
        <v>800</v>
      </c>
      <c r="M386" s="12">
        <f>SUM(G385:M385)</f>
        <v>1200</v>
      </c>
      <c r="N386" s="12">
        <f>SUM(G385:N385)</f>
        <v>1600</v>
      </c>
      <c r="O386" s="12">
        <f>SUM(G385:O385)</f>
        <v>2000</v>
      </c>
      <c r="P386" s="12">
        <f>SUM(G385:P385)</f>
        <v>2400</v>
      </c>
      <c r="Q386" s="12">
        <f>SUM(G385:Q385)</f>
        <v>2800</v>
      </c>
      <c r="R386" s="12">
        <f>SUM(G385:R385)</f>
        <v>3200</v>
      </c>
      <c r="S386" s="12">
        <f>SUM(H385:S385)</f>
        <v>3600</v>
      </c>
      <c r="T386" s="12">
        <f>SUM(I385:T385)</f>
        <v>4000</v>
      </c>
      <c r="U386" s="12">
        <f>SUM(J385:U385)</f>
        <v>4400</v>
      </c>
      <c r="V386" s="12">
        <f>SUM(K385:V385)</f>
        <v>4800</v>
      </c>
      <c r="W386" s="12">
        <f>SUM(L385:W385)</f>
        <v>5140</v>
      </c>
      <c r="X386" s="12">
        <f>SUM(M385:X385)</f>
        <v>5480</v>
      </c>
      <c r="Y386" s="12">
        <f>SUM(N385:Y385)</f>
        <v>5820</v>
      </c>
      <c r="Z386" s="12">
        <f>SUM(O385:Z385)</f>
        <v>6160</v>
      </c>
      <c r="AA386" s="12">
        <f>SUM(P385:AA385)</f>
        <v>6500</v>
      </c>
      <c r="AB386" s="12">
        <f>SUM(Q385:AB385)</f>
        <v>6840</v>
      </c>
      <c r="AC386" s="12">
        <f>SUM(R385:AC385)</f>
        <v>7180</v>
      </c>
      <c r="AD386" s="12">
        <f>SUM(S385:AD385)</f>
        <v>7520</v>
      </c>
      <c r="AE386" s="12">
        <f>SUM(T385:AE385)</f>
        <v>7860</v>
      </c>
      <c r="AF386" s="12">
        <f>SUM(U385:AF385)</f>
        <v>8200</v>
      </c>
      <c r="AG386" s="12">
        <f>SUM(V385:AG385)</f>
        <v>8540</v>
      </c>
      <c r="AH386" s="12">
        <f>SUM(W385:AH385)</f>
        <v>8880</v>
      </c>
      <c r="AI386" s="12">
        <f>SUM(X385:AI385)</f>
        <v>9169</v>
      </c>
      <c r="AJ386" s="12">
        <f>SUM(Y385:AJ385)</f>
        <v>9458</v>
      </c>
      <c r="AK386" s="12">
        <f>SUM(Z385:AK385)</f>
        <v>9747</v>
      </c>
      <c r="AL386" s="12">
        <f>SUM(AA385:AL385)</f>
        <v>10036</v>
      </c>
      <c r="AM386" s="12">
        <f>SUM(AB385:AM385)</f>
        <v>10325</v>
      </c>
      <c r="AN386" s="12">
        <f>SUM(AC385:AN385)</f>
        <v>10614</v>
      </c>
      <c r="AO386" s="12">
        <f>SUM(AD385:AO385)</f>
        <v>10903</v>
      </c>
      <c r="AP386" s="12">
        <f>SUM(AE385:AP385)</f>
        <v>11192</v>
      </c>
    </row>
    <row r="387">
      <c r="A387" s="11" t="inlineStr">
        <is>
          <t>Individual members</t>
        </is>
      </c>
      <c r="B387" s="14" t="inlineStr">
        <is>
          <t>members</t>
        </is>
      </c>
      <c r="C387" s="56">
        <f>R387</f>
        <v>7768.8069552928</v>
      </c>
      <c r="D387" s="56">
        <f>AD387</f>
        <v>14328.0873946601</v>
      </c>
      <c r="E387" s="56">
        <f>AP387</f>
        <v>20372.0228139079</v>
      </c>
      <c r="G387" s="12">
        <f>G380+G381+G383</f>
        <v>800</v>
      </c>
      <c r="H387" s="12">
        <f>H380+H381+H383</f>
        <v>1564</v>
      </c>
      <c r="I387" s="12">
        <f>I380+I381+I383</f>
        <v>2295.024</v>
      </c>
      <c r="J387" s="12">
        <f>J380+J381+J383</f>
        <v>2995.81088</v>
      </c>
      <c r="K387" s="12">
        <f>K380+K381+K383</f>
        <v>3668.8439488</v>
      </c>
      <c r="L387" s="12">
        <f>L380+L381+L383</f>
        <v>4316.37722688</v>
      </c>
      <c r="M387" s="12">
        <f>M380+M381+M383</f>
        <v>4940.45883847424</v>
      </c>
      <c r="N387" s="12">
        <f>N380+N381+N383</f>
        <v>5542.95184394798</v>
      </c>
      <c r="O387" s="12">
        <f>O380+O381+O383</f>
        <v>6125.55280479943</v>
      </c>
      <c r="P387" s="12">
        <f>P380+P381+P383</f>
        <v>6689.8083394212</v>
      </c>
      <c r="Q387" s="12">
        <f>Q380+Q381+Q383</f>
        <v>7237.12989761649</v>
      </c>
      <c r="R387" s="12">
        <f>R380+R381+R383</f>
        <v>7768.8069552928</v>
      </c>
      <c r="S387" s="12">
        <f>S380+S381+S383</f>
        <v>8424.6854739912</v>
      </c>
      <c r="T387" s="12">
        <f>T380+T381+T383</f>
        <v>9055.17844924578</v>
      </c>
      <c r="U387" s="12">
        <f>U380+U381+U383</f>
        <v>9662.2833535418</v>
      </c>
      <c r="V387" s="12">
        <f>V380+V381+V383</f>
        <v>10247.82089023</v>
      </c>
      <c r="W387" s="12">
        <f>W380+W381+W383</f>
        <v>10813.4524301688</v>
      </c>
      <c r="X387" s="12">
        <f>X380+X381+X383</f>
        <v>11360.6955825089</v>
      </c>
      <c r="Y387" s="12">
        <f>Y380+Y381+Y383</f>
        <v>11890.9381099306</v>
      </c>
      <c r="Z387" s="12">
        <f>Z380+Z381+Z383</f>
        <v>12405.4503742224</v>
      </c>
      <c r="AA387" s="12">
        <f>AA380+AA381+AA383</f>
        <v>12905.3964765501</v>
      </c>
      <c r="AB387" s="12">
        <f>AB380+AB381+AB383</f>
        <v>13391.8442377644</v>
      </c>
      <c r="AC387" s="12">
        <f>AC380+AC381+AC383</f>
        <v>13865.774147329</v>
      </c>
      <c r="AD387" s="12">
        <f>AD380+AD381+AD383</f>
        <v>14328.0873946601</v>
      </c>
      <c r="AE387" s="12">
        <f>AE380+AE381+AE383</f>
        <v>14926.8130836108</v>
      </c>
      <c r="AF387" s="12">
        <f>AF380+AF381+AF383</f>
        <v>15503.5147193088</v>
      </c>
      <c r="AG387" s="12">
        <f>AG380+AG381+AG383</f>
        <v>16059.9040463792</v>
      </c>
      <c r="AH387" s="12">
        <f>AH380+AH381+AH383</f>
        <v>16597.5432685979</v>
      </c>
      <c r="AI387" s="12">
        <f>AI380+AI381+AI383</f>
        <v>17117.8596416833</v>
      </c>
      <c r="AJ387" s="12">
        <f>AJ380+AJ381+AJ383</f>
        <v>17622.1585160794</v>
      </c>
      <c r="AK387" s="12">
        <f>AK380+AK381+AK383</f>
        <v>18111.6350036641</v>
      </c>
      <c r="AL387" s="12">
        <f>AL380+AL381+AL383</f>
        <v>18587.3844221678</v>
      </c>
      <c r="AM387" s="12">
        <f>AM380+AM381+AM383</f>
        <v>19050.4116533144</v>
      </c>
      <c r="AN387" s="12">
        <f>AN380+AN381+AN383</f>
        <v>19501.639535015</v>
      </c>
      <c r="AO387" s="12">
        <f>AO380+AO381+AO383</f>
        <v>19941.9163941057</v>
      </c>
      <c r="AP387" s="12">
        <f>AP380+AP381+AP383</f>
        <v>20372.0228139079</v>
      </c>
    </row>
    <row r="388">
      <c r="A388" s="38" t="inlineStr">
        <is>
          <t>Active members (individual and company seats)</t>
        </is>
      </c>
      <c r="B388" s="58" t="inlineStr">
        <is>
          <t>members</t>
        </is>
      </c>
      <c r="C388" s="59">
        <f>R388</f>
        <v>10968.8069552928</v>
      </c>
      <c r="D388" s="59">
        <f>AD388</f>
        <v>21848.0873946601</v>
      </c>
      <c r="E388" s="59">
        <f>AP388</f>
        <v>31564.0228139079</v>
      </c>
      <c r="F388" s="40" t="n"/>
      <c r="G388" s="51">
        <f>G387+G386</f>
        <v>800</v>
      </c>
      <c r="H388" s="51">
        <f>H387+H386</f>
        <v>1564</v>
      </c>
      <c r="I388" s="51">
        <f>I387+I386</f>
        <v>2295.024</v>
      </c>
      <c r="J388" s="51">
        <f>J387+J386</f>
        <v>2995.81088</v>
      </c>
      <c r="K388" s="51">
        <f>K387+K386</f>
        <v>4068.8439488</v>
      </c>
      <c r="L388" s="51">
        <f>L387+L386</f>
        <v>5116.37722688</v>
      </c>
      <c r="M388" s="51">
        <f>M387+M386</f>
        <v>6140.45883847424</v>
      </c>
      <c r="N388" s="51">
        <f>N387+N386</f>
        <v>7142.95184394798</v>
      </c>
      <c r="O388" s="51">
        <f>O387+O386</f>
        <v>8125.55280479943</v>
      </c>
      <c r="P388" s="51">
        <f>P387+P386</f>
        <v>9089.8083394212</v>
      </c>
      <c r="Q388" s="51">
        <f>Q387+Q386</f>
        <v>10037.1298976165</v>
      </c>
      <c r="R388" s="51">
        <f>R387+R386</f>
        <v>10968.8069552928</v>
      </c>
      <c r="S388" s="51">
        <f>S387+S386</f>
        <v>12024.6854739912</v>
      </c>
      <c r="T388" s="51">
        <f>T387+T386</f>
        <v>13055.1784492458</v>
      </c>
      <c r="U388" s="51">
        <f>U387+U386</f>
        <v>14062.2833535418</v>
      </c>
      <c r="V388" s="51">
        <f>V387+V386</f>
        <v>15047.82089023</v>
      </c>
      <c r="W388" s="51">
        <f>W387+W386</f>
        <v>15953.4524301688</v>
      </c>
      <c r="X388" s="51">
        <f>X387+X386</f>
        <v>16840.6955825089</v>
      </c>
      <c r="Y388" s="51">
        <f>Y387+Y386</f>
        <v>17710.9381099306</v>
      </c>
      <c r="Z388" s="51">
        <f>Z387+Z386</f>
        <v>18565.4503742224</v>
      </c>
      <c r="AA388" s="51">
        <f>AA387+AA386</f>
        <v>19405.3964765501</v>
      </c>
      <c r="AB388" s="51">
        <f>AB387+AB386</f>
        <v>20231.8442377644</v>
      </c>
      <c r="AC388" s="51">
        <f>AC387+AC386</f>
        <v>21045.774147329</v>
      </c>
      <c r="AD388" s="51">
        <f>AD387+AD386</f>
        <v>21848.0873946601</v>
      </c>
      <c r="AE388" s="51">
        <f>AE387+AE386</f>
        <v>22786.8130836108</v>
      </c>
      <c r="AF388" s="51">
        <f>AF387+AF386</f>
        <v>23703.5147193088</v>
      </c>
      <c r="AG388" s="51">
        <f>AG387+AG386</f>
        <v>24599.9040463792</v>
      </c>
      <c r="AH388" s="51">
        <f>AH387+AH386</f>
        <v>25477.5432685979</v>
      </c>
      <c r="AI388" s="51">
        <f>AI387+AI386</f>
        <v>26286.8596416833</v>
      </c>
      <c r="AJ388" s="51">
        <f>AJ387+AJ386</f>
        <v>27080.1585160794</v>
      </c>
      <c r="AK388" s="51">
        <f>AK387+AK386</f>
        <v>27858.6350036641</v>
      </c>
      <c r="AL388" s="51">
        <f>AL387+AL386</f>
        <v>28623.3844221678</v>
      </c>
      <c r="AM388" s="51">
        <f>AM387+AM386</f>
        <v>29375.4116533144</v>
      </c>
      <c r="AN388" s="51">
        <f>AN387+AN386</f>
        <v>30115.639535015</v>
      </c>
      <c r="AO388" s="51">
        <f>AO387+AO386</f>
        <v>30844.9163941057</v>
      </c>
      <c r="AP388" s="51">
        <f>AP387+AP386</f>
        <v>31564.0228139079</v>
      </c>
    </row>
    <row r="389">
      <c r="A389" s="35" t="inlineStr">
        <is>
          <t>Revenue (AED)</t>
        </is>
      </c>
      <c r="B389" s="14" t="inlineStr">
        <is>
          <t>member-months</t>
        </is>
      </c>
      <c r="C389" s="56">
        <f>SUM(G389:R389)</f>
        <v>68344.7647352321</v>
      </c>
      <c r="D389" s="56">
        <f>SUM(S389:AD389)</f>
        <v>205791.606920143</v>
      </c>
      <c r="E389" s="56">
        <f>SUM(AE389:AP389)</f>
        <v>328316.803097834</v>
      </c>
      <c r="G389" s="12">
        <f>G388</f>
        <v>800</v>
      </c>
      <c r="H389" s="12">
        <f>H388</f>
        <v>1564</v>
      </c>
      <c r="I389" s="12">
        <f>I388</f>
        <v>2295.024</v>
      </c>
      <c r="J389" s="12">
        <f>J388</f>
        <v>2995.81088</v>
      </c>
      <c r="K389" s="12">
        <f>K388</f>
        <v>4068.8439488</v>
      </c>
      <c r="L389" s="12">
        <f>L388</f>
        <v>5116.37722688</v>
      </c>
      <c r="M389" s="12">
        <f>M388</f>
        <v>6140.45883847424</v>
      </c>
      <c r="N389" s="12">
        <f>N388</f>
        <v>7142.95184394798</v>
      </c>
      <c r="O389" s="12">
        <f>O388</f>
        <v>8125.55280479943</v>
      </c>
      <c r="P389" s="12">
        <f>P388</f>
        <v>9089.8083394212</v>
      </c>
      <c r="Q389" s="12">
        <f>Q388</f>
        <v>10037.1298976165</v>
      </c>
      <c r="R389" s="12">
        <f>R388</f>
        <v>10968.8069552928</v>
      </c>
      <c r="S389" s="12">
        <f>S388</f>
        <v>12024.6854739912</v>
      </c>
      <c r="T389" s="12">
        <f>T388</f>
        <v>13055.1784492458</v>
      </c>
      <c r="U389" s="12">
        <f>U388</f>
        <v>14062.2833535418</v>
      </c>
      <c r="V389" s="12">
        <f>V388</f>
        <v>15047.82089023</v>
      </c>
      <c r="W389" s="12">
        <f>W388</f>
        <v>15953.4524301688</v>
      </c>
      <c r="X389" s="12">
        <f>X388</f>
        <v>16840.6955825089</v>
      </c>
      <c r="Y389" s="12">
        <f>Y388</f>
        <v>17710.9381099306</v>
      </c>
      <c r="Z389" s="12">
        <f>Z388</f>
        <v>18565.4503742224</v>
      </c>
      <c r="AA389" s="12">
        <f>AA388</f>
        <v>19405.3964765501</v>
      </c>
      <c r="AB389" s="12">
        <f>AB388</f>
        <v>20231.8442377644</v>
      </c>
      <c r="AC389" s="12">
        <f>AC388</f>
        <v>21045.774147329</v>
      </c>
      <c r="AD389" s="12">
        <f>AD388</f>
        <v>21848.0873946601</v>
      </c>
      <c r="AE389" s="12">
        <f>AE388</f>
        <v>22786.8130836108</v>
      </c>
      <c r="AF389" s="12">
        <f>AF388</f>
        <v>23703.5147193088</v>
      </c>
      <c r="AG389" s="12">
        <f>AG388</f>
        <v>24599.9040463792</v>
      </c>
      <c r="AH389" s="12">
        <f>AH388</f>
        <v>25477.5432685979</v>
      </c>
      <c r="AI389" s="12">
        <f>AI388</f>
        <v>26286.8596416833</v>
      </c>
      <c r="AJ389" s="12">
        <f>AJ388</f>
        <v>27080.1585160794</v>
      </c>
      <c r="AK389" s="12">
        <f>AK388</f>
        <v>27858.6350036641</v>
      </c>
      <c r="AL389" s="12">
        <f>AL388</f>
        <v>28623.3844221678</v>
      </c>
      <c r="AM389" s="12">
        <f>AM388</f>
        <v>29375.4116533144</v>
      </c>
      <c r="AN389" s="12">
        <f>AN388</f>
        <v>30115.639535015</v>
      </c>
      <c r="AO389" s="12">
        <f>AO388</f>
        <v>30844.9163941057</v>
      </c>
      <c r="AP389" s="12">
        <f>AP388</f>
        <v>31564.0228139079</v>
      </c>
    </row>
    <row r="390">
      <c r="A390" s="11" t="inlineStr">
        <is>
          <t>Insured members</t>
        </is>
      </c>
      <c r="B390" s="14" t="inlineStr">
        <is>
          <t>members</t>
        </is>
      </c>
      <c r="C390" s="56">
        <f>R390</f>
        <v>1645.32104329392</v>
      </c>
      <c r="D390" s="56">
        <f>AD390</f>
        <v>3277.21310919901</v>
      </c>
      <c r="E390" s="56">
        <f>AP390</f>
        <v>4734.60342208619</v>
      </c>
      <c r="G390" s="12">
        <f>IF(G366&gt;=Assumptions!$C$41,Assumptions!$C$42*G388,0)</f>
        <v>0</v>
      </c>
      <c r="H390" s="12">
        <f>IF(H366&gt;=Assumptions!$C$41,Assumptions!$C$42*H388,0)</f>
        <v>0</v>
      </c>
      <c r="I390" s="12">
        <f>IF(I366&gt;=Assumptions!$C$41,Assumptions!$C$42*I388,0)</f>
        <v>0</v>
      </c>
      <c r="J390" s="12">
        <f>IF(J366&gt;=Assumptions!$C$41,Assumptions!$C$42*J388,0)</f>
        <v>0</v>
      </c>
      <c r="K390" s="12">
        <f>IF(K366&gt;=Assumptions!$C$41,Assumptions!$C$42*K388,0)</f>
        <v>0</v>
      </c>
      <c r="L390" s="12">
        <f>IF(L366&gt;=Assumptions!$C$41,Assumptions!$C$42*L388,0)</f>
        <v>767.456584032</v>
      </c>
      <c r="M390" s="12">
        <f>IF(M366&gt;=Assumptions!$C$41,Assumptions!$C$42*M388,0)</f>
        <v>921.068825771136</v>
      </c>
      <c r="N390" s="12">
        <f>IF(N366&gt;=Assumptions!$C$41,Assumptions!$C$42*N388,0)</f>
        <v>1071.4427765922</v>
      </c>
      <c r="O390" s="12">
        <f>IF(O366&gt;=Assumptions!$C$41,Assumptions!$C$42*O388,0)</f>
        <v>1218.83292071992</v>
      </c>
      <c r="P390" s="12">
        <f>IF(P366&gt;=Assumptions!$C$41,Assumptions!$C$42*P388,0)</f>
        <v>1363.47125091318</v>
      </c>
      <c r="Q390" s="12">
        <f>IF(Q366&gt;=Assumptions!$C$41,Assumptions!$C$42*Q388,0)</f>
        <v>1505.56948464247</v>
      </c>
      <c r="R390" s="12">
        <f>IF(R366&gt;=Assumptions!$C$41,Assumptions!$C$42*R388,0)</f>
        <v>1645.32104329392</v>
      </c>
      <c r="S390" s="12">
        <f>IF(S366&gt;=Assumptions!$C$41,Assumptions!$C$42*S388,0)</f>
        <v>1803.70282109868</v>
      </c>
      <c r="T390" s="12">
        <f>IF(T366&gt;=Assumptions!$C$41,Assumptions!$C$42*T388,0)</f>
        <v>1958.27676738687</v>
      </c>
      <c r="U390" s="12">
        <f>IF(U366&gt;=Assumptions!$C$41,Assumptions!$C$42*U388,0)</f>
        <v>2109.34250303127</v>
      </c>
      <c r="V390" s="12">
        <f>IF(V366&gt;=Assumptions!$C$41,Assumptions!$C$42*V388,0)</f>
        <v>2257.17313353449</v>
      </c>
      <c r="W390" s="12">
        <f>IF(W366&gt;=Assumptions!$C$41,Assumptions!$C$42*W388,0)</f>
        <v>2393.01786452531</v>
      </c>
      <c r="X390" s="12">
        <f>IF(X366&gt;=Assumptions!$C$41,Assumptions!$C$42*X388,0)</f>
        <v>2526.10433737634</v>
      </c>
      <c r="Y390" s="12">
        <f>IF(Y366&gt;=Assumptions!$C$41,Assumptions!$C$42*Y388,0)</f>
        <v>2656.64071648959</v>
      </c>
      <c r="Z390" s="12">
        <f>IF(Z366&gt;=Assumptions!$C$41,Assumptions!$C$42*Z388,0)</f>
        <v>2784.81755613336</v>
      </c>
      <c r="AA390" s="12">
        <f>IF(AA366&gt;=Assumptions!$C$41,Assumptions!$C$42*AA388,0)</f>
        <v>2910.80947148251</v>
      </c>
      <c r="AB390" s="12">
        <f>IF(AB366&gt;=Assumptions!$C$41,Assumptions!$C$42*AB388,0)</f>
        <v>3034.77663566466</v>
      </c>
      <c r="AC390" s="12">
        <f>IF(AC366&gt;=Assumptions!$C$41,Assumptions!$C$42*AC388,0)</f>
        <v>3156.86612209935</v>
      </c>
      <c r="AD390" s="12">
        <f>IF(AD366&gt;=Assumptions!$C$41,Assumptions!$C$42*AD388,0)</f>
        <v>3277.21310919901</v>
      </c>
      <c r="AE390" s="12">
        <f>IF(AE366&gt;=Assumptions!$C$41,Assumptions!$C$42*AE388,0)</f>
        <v>3418.02196254162</v>
      </c>
      <c r="AF390" s="12">
        <f>IF(AF366&gt;=Assumptions!$C$41,Assumptions!$C$42*AF388,0)</f>
        <v>3555.52720789632</v>
      </c>
      <c r="AG390" s="12">
        <f>IF(AG366&gt;=Assumptions!$C$41,Assumptions!$C$42*AG388,0)</f>
        <v>3689.98560695688</v>
      </c>
      <c r="AH390" s="12">
        <f>IF(AH366&gt;=Assumptions!$C$41,Assumptions!$C$42*AH388,0)</f>
        <v>3821.63149028968</v>
      </c>
      <c r="AI390" s="12">
        <f>IF(AI366&gt;=Assumptions!$C$41,Assumptions!$C$42*AI388,0)</f>
        <v>3943.02894625249</v>
      </c>
      <c r="AJ390" s="12">
        <f>IF(AJ366&gt;=Assumptions!$C$41,Assumptions!$C$42*AJ388,0)</f>
        <v>4062.02377741191</v>
      </c>
      <c r="AK390" s="12">
        <f>IF(AK366&gt;=Assumptions!$C$41,Assumptions!$C$42*AK388,0)</f>
        <v>4178.79525054961</v>
      </c>
      <c r="AL390" s="12">
        <f>IF(AL366&gt;=Assumptions!$C$41,Assumptions!$C$42*AL388,0)</f>
        <v>4293.50766332517</v>
      </c>
      <c r="AM390" s="12">
        <f>IF(AM366&gt;=Assumptions!$C$41,Assumptions!$C$42*AM388,0)</f>
        <v>4406.31174799716</v>
      </c>
      <c r="AN390" s="12">
        <f>IF(AN366&gt;=Assumptions!$C$41,Assumptions!$C$42*AN388,0)</f>
        <v>4517.34593025226</v>
      </c>
      <c r="AO390" s="12">
        <f>IF(AO366&gt;=Assumptions!$C$41,Assumptions!$C$42*AO388,0)</f>
        <v>4626.73745911586</v>
      </c>
      <c r="AP390" s="12">
        <f>IF(AP366&gt;=Assumptions!$C$41,Assumptions!$C$42*AP388,0)</f>
        <v>4734.60342208619</v>
      </c>
    </row>
    <row r="393">
      <c r="A393" s="11" t="inlineStr">
        <is>
          <t>Gross bookings: weekly plan</t>
        </is>
      </c>
      <c r="B393" s="14" t="inlineStr">
        <is>
          <t>AED</t>
        </is>
      </c>
      <c r="C393" s="56">
        <f>SUM(G393:R393)</f>
        <v>678965.70784239</v>
      </c>
      <c r="D393" s="56">
        <f>SUM(S393:AD393)</f>
        <v>1395502.93602751</v>
      </c>
      <c r="E393" s="56">
        <f>SUM(AE393:AP393)</f>
        <v>1890955.2530327</v>
      </c>
      <c r="G393" s="12">
        <f>G380*Assumptions!$C$30*Assumptions!$C$31/12</f>
        <v>13039.782</v>
      </c>
      <c r="H393" s="12">
        <f>H380*Assumptions!$C$30*Assumptions!$C$31/12</f>
        <v>24514.79016</v>
      </c>
      <c r="I393" s="12">
        <f>I380*Assumptions!$C$30*Assumptions!$C$31/12</f>
        <v>34612.7973408</v>
      </c>
      <c r="J393" s="12">
        <f>J380*Assumptions!$C$30*Assumptions!$C$31/12</f>
        <v>43499.043659904</v>
      </c>
      <c r="K393" s="12">
        <f>K380*Assumptions!$C$30*Assumptions!$C$31/12</f>
        <v>51318.9404207155</v>
      </c>
      <c r="L393" s="12">
        <f>L380*Assumptions!$C$30*Assumptions!$C$31/12</f>
        <v>58200.4495702297</v>
      </c>
      <c r="M393" s="12">
        <f>M380*Assumptions!$C$30*Assumptions!$C$31/12</f>
        <v>64256.1776218021</v>
      </c>
      <c r="N393" s="12">
        <f>N380*Assumptions!$C$30*Assumptions!$C$31/12</f>
        <v>69585.2183071859</v>
      </c>
      <c r="O393" s="12">
        <f>O380*Assumptions!$C$30*Assumptions!$C$31/12</f>
        <v>74274.7741103236</v>
      </c>
      <c r="P393" s="12">
        <f>P380*Assumptions!$C$30*Assumptions!$C$31/12</f>
        <v>78401.5832170847</v>
      </c>
      <c r="Q393" s="12">
        <f>Q380*Assumptions!$C$30*Assumptions!$C$31/12</f>
        <v>82033.1752310346</v>
      </c>
      <c r="R393" s="12">
        <f>R380*Assumptions!$C$30*Assumptions!$C$31/12</f>
        <v>85228.9762033104</v>
      </c>
      <c r="S393" s="12">
        <f>S380*Assumptions!$C$30*Assumptions!$C$31/12</f>
        <v>92387.8750589132</v>
      </c>
      <c r="T393" s="12">
        <f>T380*Assumptions!$C$30*Assumptions!$C$31/12</f>
        <v>98687.7060518436</v>
      </c>
      <c r="U393" s="12">
        <f>U380*Assumptions!$C$30*Assumptions!$C$31/12</f>
        <v>104231.557325622</v>
      </c>
      <c r="V393" s="12">
        <f>V380*Assumptions!$C$30*Assumptions!$C$31/12</f>
        <v>109110.146446548</v>
      </c>
      <c r="W393" s="12">
        <f>W380*Assumptions!$C$30*Assumptions!$C$31/12</f>
        <v>113403.304872962</v>
      </c>
      <c r="X393" s="12">
        <f>X380*Assumptions!$C$30*Assumptions!$C$31/12</f>
        <v>117181.284288207</v>
      </c>
      <c r="Y393" s="12">
        <f>Y380*Assumptions!$C$30*Assumptions!$C$31/12</f>
        <v>120505.906173622</v>
      </c>
      <c r="Z393" s="12">
        <f>Z380*Assumptions!$C$30*Assumptions!$C$31/12</f>
        <v>123431.573432787</v>
      </c>
      <c r="AA393" s="12">
        <f>AA380*Assumptions!$C$30*Assumptions!$C$31/12</f>
        <v>126006.160620853</v>
      </c>
      <c r="AB393" s="12">
        <f>AB380*Assumptions!$C$30*Assumptions!$C$31/12</f>
        <v>128271.79734635</v>
      </c>
      <c r="AC393" s="12">
        <f>AC380*Assumptions!$C$30*Assumptions!$C$31/12</f>
        <v>130265.557664788</v>
      </c>
      <c r="AD393" s="12">
        <f>AD380*Assumptions!$C$30*Assumptions!$C$31/12</f>
        <v>132020.066745014</v>
      </c>
      <c r="AE393" s="12">
        <f>AE380*Assumptions!$C$30*Assumptions!$C$31/12</f>
        <v>137910.628735612</v>
      </c>
      <c r="AF393" s="12">
        <f>AF380*Assumptions!$C$30*Assumptions!$C$31/12</f>
        <v>143094.323287339</v>
      </c>
      <c r="AG393" s="12">
        <f>AG380*Assumptions!$C$30*Assumptions!$C$31/12</f>
        <v>147655.974492858</v>
      </c>
      <c r="AH393" s="12">
        <f>AH380*Assumptions!$C$30*Assumptions!$C$31/12</f>
        <v>151670.227553715</v>
      </c>
      <c r="AI393" s="12">
        <f>AI380*Assumptions!$C$30*Assumptions!$C$31/12</f>
        <v>155202.770247269</v>
      </c>
      <c r="AJ393" s="12">
        <f>AJ380*Assumptions!$C$30*Assumptions!$C$31/12</f>
        <v>158311.407817597</v>
      </c>
      <c r="AK393" s="12">
        <f>AK380*Assumptions!$C$30*Assumptions!$C$31/12</f>
        <v>161047.008879485</v>
      </c>
      <c r="AL393" s="12">
        <f>AL380*Assumptions!$C$30*Assumptions!$C$31/12</f>
        <v>163454.337813947</v>
      </c>
      <c r="AM393" s="12">
        <f>AM380*Assumptions!$C$30*Assumptions!$C$31/12</f>
        <v>165572.787276273</v>
      </c>
      <c r="AN393" s="12">
        <f>AN380*Assumptions!$C$30*Assumptions!$C$31/12</f>
        <v>167437.022803121</v>
      </c>
      <c r="AO393" s="12">
        <f>AO380*Assumptions!$C$30*Assumptions!$C$31/12</f>
        <v>169077.550066746</v>
      </c>
      <c r="AP393" s="12">
        <f>AP380*Assumptions!$C$30*Assumptions!$C$31/12</f>
        <v>170521.214058737</v>
      </c>
    </row>
    <row r="394">
      <c r="A394" s="11" t="inlineStr">
        <is>
          <t>Gross bookings: monthly plan</t>
        </is>
      </c>
      <c r="B394" s="14" t="inlineStr">
        <is>
          <t>AED</t>
        </is>
      </c>
      <c r="C394" s="56">
        <f>SUM(G394:R394)</f>
        <v>1818693.40230726</v>
      </c>
      <c r="D394" s="56">
        <f>SUM(S394:AD394)</f>
        <v>4490105.91997566</v>
      </c>
      <c r="E394" s="56">
        <f>SUM(AE394:AP394)</f>
        <v>6767592.62281533</v>
      </c>
      <c r="G394" s="12">
        <f>G381*Assumptions!$C$32</f>
        <v>28796.4</v>
      </c>
      <c r="H394" s="12">
        <f>H381*Assumptions!$C$32</f>
        <v>55865.016</v>
      </c>
      <c r="I394" s="12">
        <f>I381*Assumptions!$C$32</f>
        <v>81309.51504</v>
      </c>
      <c r="J394" s="12">
        <f>J381*Assumptions!$C$32</f>
        <v>105227.3441376</v>
      </c>
      <c r="K394" s="12">
        <f>K381*Assumptions!$C$32</f>
        <v>127710.103489344</v>
      </c>
      <c r="L394" s="12">
        <f>L381*Assumptions!$C$32</f>
        <v>148843.897279983</v>
      </c>
      <c r="M394" s="12">
        <f>M381*Assumptions!$C$32</f>
        <v>168709.663443184</v>
      </c>
      <c r="N394" s="12">
        <f>N381*Assumptions!$C$32</f>
        <v>187383.483636593</v>
      </c>
      <c r="O394" s="12">
        <f>O381*Assumptions!$C$32</f>
        <v>204936.874618398</v>
      </c>
      <c r="P394" s="12">
        <f>P381*Assumptions!$C$32</f>
        <v>221437.062141294</v>
      </c>
      <c r="Q394" s="12">
        <f>Q381*Assumptions!$C$32</f>
        <v>236947.238412816</v>
      </c>
      <c r="R394" s="12">
        <f>R381*Assumptions!$C$32</f>
        <v>251526.804108047</v>
      </c>
      <c r="S394" s="12">
        <f>S381*Assumptions!$C$32</f>
        <v>274830.395861564</v>
      </c>
      <c r="T394" s="12">
        <f>T381*Assumptions!$C$32</f>
        <v>296735.77210987</v>
      </c>
      <c r="U394" s="12">
        <f>U381*Assumptions!$C$32</f>
        <v>317326.825783278</v>
      </c>
      <c r="V394" s="12">
        <f>V381*Assumptions!$C$32</f>
        <v>336682.416236282</v>
      </c>
      <c r="W394" s="12">
        <f>W381*Assumptions!$C$32</f>
        <v>354876.671262105</v>
      </c>
      <c r="X394" s="12">
        <f>X381*Assumptions!$C$32</f>
        <v>371979.270986378</v>
      </c>
      <c r="Y394" s="12">
        <f>Y381*Assumptions!$C$32</f>
        <v>388055.714727196</v>
      </c>
      <c r="Z394" s="12">
        <f>Z381*Assumptions!$C$32</f>
        <v>403167.571843564</v>
      </c>
      <c r="AA394" s="12">
        <f>AA381*Assumptions!$C$32</f>
        <v>417372.71753295</v>
      </c>
      <c r="AB394" s="12">
        <f>AB381*Assumptions!$C$32</f>
        <v>430725.554480973</v>
      </c>
      <c r="AC394" s="12">
        <f>AC381*Assumptions!$C$32</f>
        <v>443277.221212115</v>
      </c>
      <c r="AD394" s="12">
        <f>AD381*Assumptions!$C$32</f>
        <v>455075.787939388</v>
      </c>
      <c r="AE394" s="12">
        <f>AE381*Assumptions!$C$32</f>
        <v>475765.240663024</v>
      </c>
      <c r="AF394" s="12">
        <f>AF381*Assumptions!$C$32</f>
        <v>495213.326223243</v>
      </c>
      <c r="AG394" s="12">
        <f>AG381*Assumptions!$C$32</f>
        <v>513494.526649848</v>
      </c>
      <c r="AH394" s="12">
        <f>AH381*Assumptions!$C$32</f>
        <v>530678.855050858</v>
      </c>
      <c r="AI394" s="12">
        <f>AI381*Assumptions!$C$32</f>
        <v>546832.123747806</v>
      </c>
      <c r="AJ394" s="12">
        <f>AJ381*Assumptions!$C$32</f>
        <v>562016.196322938</v>
      </c>
      <c r="AK394" s="12">
        <f>AK381*Assumptions!$C$32</f>
        <v>576289.224543561</v>
      </c>
      <c r="AL394" s="12">
        <f>AL381*Assumptions!$C$32</f>
        <v>589705.871070948</v>
      </c>
      <c r="AM394" s="12">
        <f>AM381*Assumptions!$C$32</f>
        <v>602317.518806691</v>
      </c>
      <c r="AN394" s="12">
        <f>AN381*Assumptions!$C$32</f>
        <v>614172.467678289</v>
      </c>
      <c r="AO394" s="12">
        <f>AO381*Assumptions!$C$32</f>
        <v>625316.119617592</v>
      </c>
      <c r="AP394" s="12">
        <f>AP381*Assumptions!$C$32</f>
        <v>635791.152440536</v>
      </c>
    </row>
    <row r="395">
      <c r="A395" s="11" t="inlineStr">
        <is>
          <t>Gross bookings: annual plan</t>
        </is>
      </c>
      <c r="B395" s="14" t="inlineStr">
        <is>
          <t>AED</t>
        </is>
      </c>
      <c r="C395" s="56">
        <f>SUM(G395:R395)</f>
        <v>2879961.6</v>
      </c>
      <c r="D395" s="56">
        <f>SUM(S395:AD395)</f>
        <v>5567925.76</v>
      </c>
      <c r="E395" s="56">
        <f>SUM(AE395:AP395)</f>
        <v>8140691.456</v>
      </c>
      <c r="G395" s="12">
        <f>G382*Assumptions!$C$33</f>
        <v>239996.8</v>
      </c>
      <c r="H395" s="12">
        <f>H382*Assumptions!$C$33</f>
        <v>239996.8</v>
      </c>
      <c r="I395" s="12">
        <f>I382*Assumptions!$C$33</f>
        <v>239996.8</v>
      </c>
      <c r="J395" s="12">
        <f>J382*Assumptions!$C$33</f>
        <v>239996.8</v>
      </c>
      <c r="K395" s="12">
        <f>K382*Assumptions!$C$33</f>
        <v>239996.8</v>
      </c>
      <c r="L395" s="12">
        <f>L382*Assumptions!$C$33</f>
        <v>239996.8</v>
      </c>
      <c r="M395" s="12">
        <f>M382*Assumptions!$C$33</f>
        <v>239996.8</v>
      </c>
      <c r="N395" s="12">
        <f>N382*Assumptions!$C$33</f>
        <v>239996.8</v>
      </c>
      <c r="O395" s="12">
        <f>O382*Assumptions!$C$33</f>
        <v>239996.8</v>
      </c>
      <c r="P395" s="12">
        <f>P382*Assumptions!$C$33</f>
        <v>239996.8</v>
      </c>
      <c r="Q395" s="12">
        <f>Q382*Assumptions!$C$33</f>
        <v>239996.8</v>
      </c>
      <c r="R395" s="12">
        <f>R382*Assumptions!$C$33</f>
        <v>239996.8</v>
      </c>
      <c r="S395" s="12">
        <f>S382*Assumptions!$C$33</f>
        <v>463993.813333333</v>
      </c>
      <c r="T395" s="12">
        <f>T382*Assumptions!$C$33</f>
        <v>463993.813333333</v>
      </c>
      <c r="U395" s="12">
        <f>U382*Assumptions!$C$33</f>
        <v>463993.813333333</v>
      </c>
      <c r="V395" s="12">
        <f>V382*Assumptions!$C$33</f>
        <v>463993.813333333</v>
      </c>
      <c r="W395" s="12">
        <f>W382*Assumptions!$C$33</f>
        <v>463993.813333333</v>
      </c>
      <c r="X395" s="12">
        <f>X382*Assumptions!$C$33</f>
        <v>463993.813333333</v>
      </c>
      <c r="Y395" s="12">
        <f>Y382*Assumptions!$C$33</f>
        <v>463993.813333333</v>
      </c>
      <c r="Z395" s="12">
        <f>Z382*Assumptions!$C$33</f>
        <v>463993.813333333</v>
      </c>
      <c r="AA395" s="12">
        <f>AA382*Assumptions!$C$33</f>
        <v>463993.813333333</v>
      </c>
      <c r="AB395" s="12">
        <f>AB382*Assumptions!$C$33</f>
        <v>463993.813333333</v>
      </c>
      <c r="AC395" s="12">
        <f>AC382*Assumptions!$C$33</f>
        <v>463993.813333333</v>
      </c>
      <c r="AD395" s="12">
        <f>AD382*Assumptions!$C$33</f>
        <v>463993.813333333</v>
      </c>
      <c r="AE395" s="12">
        <f>AE382*Assumptions!$C$33</f>
        <v>678390.954666667</v>
      </c>
      <c r="AF395" s="12">
        <f>AF382*Assumptions!$C$33</f>
        <v>678390.954666667</v>
      </c>
      <c r="AG395" s="12">
        <f>AG382*Assumptions!$C$33</f>
        <v>678390.954666667</v>
      </c>
      <c r="AH395" s="12">
        <f>AH382*Assumptions!$C$33</f>
        <v>678390.954666667</v>
      </c>
      <c r="AI395" s="12">
        <f>AI382*Assumptions!$C$33</f>
        <v>678390.954666667</v>
      </c>
      <c r="AJ395" s="12">
        <f>AJ382*Assumptions!$C$33</f>
        <v>678390.954666667</v>
      </c>
      <c r="AK395" s="12">
        <f>AK382*Assumptions!$C$33</f>
        <v>678390.954666667</v>
      </c>
      <c r="AL395" s="12">
        <f>AL382*Assumptions!$C$33</f>
        <v>678390.954666667</v>
      </c>
      <c r="AM395" s="12">
        <f>AM382*Assumptions!$C$33</f>
        <v>678390.954666667</v>
      </c>
      <c r="AN395" s="12">
        <f>AN382*Assumptions!$C$33</f>
        <v>678390.954666667</v>
      </c>
      <c r="AO395" s="12">
        <f>AO382*Assumptions!$C$33</f>
        <v>678390.954666667</v>
      </c>
      <c r="AP395" s="12">
        <f>AP382*Assumptions!$C$33</f>
        <v>678390.954666667</v>
      </c>
    </row>
    <row r="396">
      <c r="A396" s="11" t="inlineStr">
        <is>
          <t>Gross bookings: company seats</t>
        </is>
      </c>
      <c r="B396" s="14" t="inlineStr">
        <is>
          <t>AED</t>
        </is>
      </c>
      <c r="C396" s="56">
        <f>SUM(G396:R396)</f>
        <v>1680000</v>
      </c>
      <c r="D396" s="56">
        <f>SUM(S396:AD396)</f>
        <v>3948000</v>
      </c>
      <c r="E396" s="56">
        <f>SUM(AE396:AP396)</f>
        <v>5875800</v>
      </c>
      <c r="G396" s="12">
        <f>G385*Assumptions!$C$26*(1+Assumptions!$C$34)</f>
        <v>0</v>
      </c>
      <c r="H396" s="12">
        <f>H385*Assumptions!$C$26*(1+Assumptions!$C$34)</f>
        <v>0</v>
      </c>
      <c r="I396" s="12">
        <f>I385*Assumptions!$C$26*(1+Assumptions!$C$34)</f>
        <v>0</v>
      </c>
      <c r="J396" s="12">
        <f>J385*Assumptions!$C$26*(1+Assumptions!$C$34)</f>
        <v>0</v>
      </c>
      <c r="K396" s="12">
        <f>K385*Assumptions!$C$26*(1+Assumptions!$C$34)</f>
        <v>210000</v>
      </c>
      <c r="L396" s="12">
        <f>L385*Assumptions!$C$26*(1+Assumptions!$C$34)</f>
        <v>210000</v>
      </c>
      <c r="M396" s="12">
        <f>M385*Assumptions!$C$26*(1+Assumptions!$C$34)</f>
        <v>210000</v>
      </c>
      <c r="N396" s="12">
        <f>N385*Assumptions!$C$26*(1+Assumptions!$C$34)</f>
        <v>210000</v>
      </c>
      <c r="O396" s="12">
        <f>O385*Assumptions!$C$26*(1+Assumptions!$C$34)</f>
        <v>210000</v>
      </c>
      <c r="P396" s="12">
        <f>P385*Assumptions!$C$26*(1+Assumptions!$C$34)</f>
        <v>210000</v>
      </c>
      <c r="Q396" s="12">
        <f>Q385*Assumptions!$C$26*(1+Assumptions!$C$34)</f>
        <v>210000</v>
      </c>
      <c r="R396" s="12">
        <f>R385*Assumptions!$C$26*(1+Assumptions!$C$34)</f>
        <v>210000</v>
      </c>
      <c r="S396" s="12">
        <f>S385*Assumptions!$C$26*(1+Assumptions!$C$34)</f>
        <v>210000</v>
      </c>
      <c r="T396" s="12">
        <f>T385*Assumptions!$C$26*(1+Assumptions!$C$34)</f>
        <v>210000</v>
      </c>
      <c r="U396" s="12">
        <f>U385*Assumptions!$C$26*(1+Assumptions!$C$34)</f>
        <v>210000</v>
      </c>
      <c r="V396" s="12">
        <f>V385*Assumptions!$C$26*(1+Assumptions!$C$34)</f>
        <v>210000</v>
      </c>
      <c r="W396" s="12">
        <f>W385*Assumptions!$C$26*(1+Assumptions!$C$34)</f>
        <v>388500</v>
      </c>
      <c r="X396" s="12">
        <f>X385*Assumptions!$C$26*(1+Assumptions!$C$34)</f>
        <v>388500</v>
      </c>
      <c r="Y396" s="12">
        <f>Y385*Assumptions!$C$26*(1+Assumptions!$C$34)</f>
        <v>388500</v>
      </c>
      <c r="Z396" s="12">
        <f>Z385*Assumptions!$C$26*(1+Assumptions!$C$34)</f>
        <v>388500</v>
      </c>
      <c r="AA396" s="12">
        <f>AA385*Assumptions!$C$26*(1+Assumptions!$C$34)</f>
        <v>388500</v>
      </c>
      <c r="AB396" s="12">
        <f>AB385*Assumptions!$C$26*(1+Assumptions!$C$34)</f>
        <v>388500</v>
      </c>
      <c r="AC396" s="12">
        <f>AC385*Assumptions!$C$26*(1+Assumptions!$C$34)</f>
        <v>388500</v>
      </c>
      <c r="AD396" s="12">
        <f>AD385*Assumptions!$C$26*(1+Assumptions!$C$34)</f>
        <v>388500</v>
      </c>
      <c r="AE396" s="12">
        <f>AE385*Assumptions!$C$26*(1+Assumptions!$C$34)</f>
        <v>388500</v>
      </c>
      <c r="AF396" s="12">
        <f>AF385*Assumptions!$C$26*(1+Assumptions!$C$34)</f>
        <v>388500</v>
      </c>
      <c r="AG396" s="12">
        <f>AG385*Assumptions!$C$26*(1+Assumptions!$C$34)</f>
        <v>388500</v>
      </c>
      <c r="AH396" s="12">
        <f>AH385*Assumptions!$C$26*(1+Assumptions!$C$34)</f>
        <v>388500</v>
      </c>
      <c r="AI396" s="12">
        <f>AI385*Assumptions!$C$26*(1+Assumptions!$C$34)</f>
        <v>540225</v>
      </c>
      <c r="AJ396" s="12">
        <f>AJ385*Assumptions!$C$26*(1+Assumptions!$C$34)</f>
        <v>540225</v>
      </c>
      <c r="AK396" s="12">
        <f>AK385*Assumptions!$C$26*(1+Assumptions!$C$34)</f>
        <v>540225</v>
      </c>
      <c r="AL396" s="12">
        <f>AL385*Assumptions!$C$26*(1+Assumptions!$C$34)</f>
        <v>540225</v>
      </c>
      <c r="AM396" s="12">
        <f>AM385*Assumptions!$C$26*(1+Assumptions!$C$34)</f>
        <v>540225</v>
      </c>
      <c r="AN396" s="12">
        <f>AN385*Assumptions!$C$26*(1+Assumptions!$C$34)</f>
        <v>540225</v>
      </c>
      <c r="AO396" s="12">
        <f>AO385*Assumptions!$C$26*(1+Assumptions!$C$34)</f>
        <v>540225</v>
      </c>
      <c r="AP396" s="12">
        <f>AP385*Assumptions!$C$26*(1+Assumptions!$C$34)</f>
        <v>540225</v>
      </c>
    </row>
    <row r="397">
      <c r="A397" s="38" t="inlineStr">
        <is>
          <t>Gross bookings, VAT included</t>
        </is>
      </c>
      <c r="B397" s="58" t="inlineStr">
        <is>
          <t>AED</t>
        </is>
      </c>
      <c r="C397" s="59">
        <f>SUM(G397:R397)</f>
        <v>7057620.71014965</v>
      </c>
      <c r="D397" s="59">
        <f>SUM(S397:AD397)</f>
        <v>15401534.6160032</v>
      </c>
      <c r="E397" s="59">
        <f>SUM(AE397:AP397)</f>
        <v>22675039.331848</v>
      </c>
      <c r="F397" s="40" t="n"/>
      <c r="G397" s="51">
        <f>G393+G394+G395+G396</f>
        <v>281832.982</v>
      </c>
      <c r="H397" s="51">
        <f>H393+H394+H395+H396</f>
        <v>320376.60616</v>
      </c>
      <c r="I397" s="51">
        <f>I393+I394+I395+I396</f>
        <v>355919.1123808</v>
      </c>
      <c r="J397" s="51">
        <f>J393+J394+J395+J396</f>
        <v>388723.187797504</v>
      </c>
      <c r="K397" s="51">
        <f>K393+K394+K395+K396</f>
        <v>629025.843910059</v>
      </c>
      <c r="L397" s="51">
        <f>L393+L394+L395+L396</f>
        <v>657041.146850213</v>
      </c>
      <c r="M397" s="51">
        <f>M393+M394+M395+M396</f>
        <v>682962.641064986</v>
      </c>
      <c r="N397" s="51">
        <f>N393+N394+N395+N396</f>
        <v>706965.501943779</v>
      </c>
      <c r="O397" s="51">
        <f>O393+O394+O395+O396</f>
        <v>729208.448728721</v>
      </c>
      <c r="P397" s="51">
        <f>P393+P394+P395+P396</f>
        <v>749835.445358379</v>
      </c>
      <c r="Q397" s="51">
        <f>Q393+Q394+Q395+Q396</f>
        <v>768977.213643851</v>
      </c>
      <c r="R397" s="51">
        <f>R393+R394+R395+R396</f>
        <v>786752.580311358</v>
      </c>
      <c r="S397" s="51">
        <f>S393+S394+S395+S396</f>
        <v>1041212.08425381</v>
      </c>
      <c r="T397" s="51">
        <f>T393+T394+T395+T396</f>
        <v>1069417.29149505</v>
      </c>
      <c r="U397" s="51">
        <f>U393+U394+U395+U396</f>
        <v>1095552.19644223</v>
      </c>
      <c r="V397" s="51">
        <f>V393+V394+V395+V396</f>
        <v>1119786.37601616</v>
      </c>
      <c r="W397" s="51">
        <f>W393+W394+W395+W396</f>
        <v>1320773.7894684</v>
      </c>
      <c r="X397" s="51">
        <f>X393+X394+X395+X396</f>
        <v>1341654.36860792</v>
      </c>
      <c r="Y397" s="51">
        <f>Y393+Y394+Y395+Y396</f>
        <v>1361055.43423415</v>
      </c>
      <c r="Z397" s="51">
        <f>Z393+Z394+Z395+Z396</f>
        <v>1379092.95860968</v>
      </c>
      <c r="AA397" s="51">
        <f>AA393+AA394+AA395+AA396</f>
        <v>1395872.69148714</v>
      </c>
      <c r="AB397" s="51">
        <f>AB393+AB394+AB395+AB396</f>
        <v>1411491.16516066</v>
      </c>
      <c r="AC397" s="51">
        <f>AC393+AC394+AC395+AC396</f>
        <v>1426036.59221024</v>
      </c>
      <c r="AD397" s="51">
        <f>AD393+AD394+AD395+AD396</f>
        <v>1439589.66801773</v>
      </c>
      <c r="AE397" s="51">
        <f>AE393+AE394+AE395+AE396</f>
        <v>1680566.8240653</v>
      </c>
      <c r="AF397" s="51">
        <f>AF393+AF394+AF395+AF396</f>
        <v>1705198.60417725</v>
      </c>
      <c r="AG397" s="51">
        <f>AG393+AG394+AG395+AG396</f>
        <v>1728041.45580937</v>
      </c>
      <c r="AH397" s="51">
        <f>AH393+AH394+AH395+AH396</f>
        <v>1749240.03727124</v>
      </c>
      <c r="AI397" s="51">
        <f>AI393+AI394+AI395+AI396</f>
        <v>1920650.84866174</v>
      </c>
      <c r="AJ397" s="51">
        <f>AJ393+AJ394+AJ395+AJ396</f>
        <v>1938943.5588072</v>
      </c>
      <c r="AK397" s="51">
        <f>AK393+AK394+AK395+AK396</f>
        <v>1955952.18808971</v>
      </c>
      <c r="AL397" s="51">
        <f>AL393+AL394+AL395+AL396</f>
        <v>1971776.16355156</v>
      </c>
      <c r="AM397" s="51">
        <f>AM393+AM394+AM395+AM396</f>
        <v>1986506.26074963</v>
      </c>
      <c r="AN397" s="51">
        <f>AN393+AN394+AN395+AN396</f>
        <v>2000225.44514808</v>
      </c>
      <c r="AO397" s="51">
        <f>AO393+AO394+AO395+AO396</f>
        <v>2013009.624351</v>
      </c>
      <c r="AP397" s="51">
        <f>AP393+AP394+AP395+AP396</f>
        <v>2024928.32116594</v>
      </c>
    </row>
    <row r="398">
      <c r="A398" s="11" t="inlineStr">
        <is>
          <t>VAT</t>
        </is>
      </c>
      <c r="B398" s="14" t="inlineStr">
        <is>
          <t>AED</t>
        </is>
      </c>
      <c r="C398" s="56">
        <f>SUM(G398:R398)</f>
        <v>336077.176673793</v>
      </c>
      <c r="D398" s="56">
        <f>SUM(S398:AD398)</f>
        <v>733406.410285865</v>
      </c>
      <c r="E398" s="56">
        <f>SUM(AE398:AP398)</f>
        <v>1079763.77770705</v>
      </c>
      <c r="G398" s="12">
        <f>G397*Assumptions!$C$34/(1+Assumptions!$C$34)</f>
        <v>13420.6181904762</v>
      </c>
      <c r="H398" s="12">
        <f>H397*Assumptions!$C$34/(1+Assumptions!$C$34)</f>
        <v>15256.0288647619</v>
      </c>
      <c r="I398" s="12">
        <f>I397*Assumptions!$C$34/(1+Assumptions!$C$34)</f>
        <v>16948.5291609905</v>
      </c>
      <c r="J398" s="12">
        <f>J397*Assumptions!$C$34/(1+Assumptions!$C$34)</f>
        <v>18510.6279903573</v>
      </c>
      <c r="K398" s="12">
        <f>K397*Assumptions!$C$34/(1+Assumptions!$C$34)</f>
        <v>29953.6116147647</v>
      </c>
      <c r="L398" s="12">
        <f>L397*Assumptions!$C$34/(1+Assumptions!$C$34)</f>
        <v>31287.673659534</v>
      </c>
      <c r="M398" s="12">
        <f>M397*Assumptions!$C$34/(1+Assumptions!$C$34)</f>
        <v>32522.0305269041</v>
      </c>
      <c r="N398" s="12">
        <f>N397*Assumptions!$C$34/(1+Assumptions!$C$34)</f>
        <v>33665.0239020847</v>
      </c>
      <c r="O398" s="12">
        <f>O397*Assumptions!$C$34/(1+Assumptions!$C$34)</f>
        <v>34724.2118442248</v>
      </c>
      <c r="P398" s="12">
        <f>P397*Assumptions!$C$34/(1+Assumptions!$C$34)</f>
        <v>35706.4497789704</v>
      </c>
      <c r="Q398" s="12">
        <f>Q397*Assumptions!$C$34/(1+Assumptions!$C$34)</f>
        <v>36617.9625544691</v>
      </c>
      <c r="R398" s="12">
        <f>R397*Assumptions!$C$34/(1+Assumptions!$C$34)</f>
        <v>37464.4085862551</v>
      </c>
      <c r="S398" s="12">
        <f>S397*Assumptions!$C$34/(1+Assumptions!$C$34)</f>
        <v>49581.5278216101</v>
      </c>
      <c r="T398" s="12">
        <f>T397*Assumptions!$C$34/(1+Assumptions!$C$34)</f>
        <v>50924.6329283356</v>
      </c>
      <c r="U398" s="12">
        <f>U397*Assumptions!$C$34/(1+Assumptions!$C$34)</f>
        <v>52169.152211535</v>
      </c>
      <c r="V398" s="12">
        <f>V397*Assumptions!$C$34/(1+Assumptions!$C$34)</f>
        <v>53323.1607626744</v>
      </c>
      <c r="W398" s="12">
        <f>W397*Assumptions!$C$34/(1+Assumptions!$C$34)</f>
        <v>62893.9899746857</v>
      </c>
      <c r="X398" s="12">
        <f>X397*Assumptions!$C$34/(1+Assumptions!$C$34)</f>
        <v>63888.3032670437</v>
      </c>
      <c r="Y398" s="12">
        <f>Y397*Assumptions!$C$34/(1+Assumptions!$C$34)</f>
        <v>64812.1635349596</v>
      </c>
      <c r="Z398" s="12">
        <f>Z397*Assumptions!$C$34/(1+Assumptions!$C$34)</f>
        <v>65671.0932671278</v>
      </c>
      <c r="AA398" s="12">
        <f>AA397*Assumptions!$C$34/(1+Assumptions!$C$34)</f>
        <v>66470.1281660541</v>
      </c>
      <c r="AB398" s="12">
        <f>AB397*Assumptions!$C$34/(1+Assumptions!$C$34)</f>
        <v>67213.8650076503</v>
      </c>
      <c r="AC398" s="12">
        <f>AC397*Assumptions!$C$34/(1+Assumptions!$C$34)</f>
        <v>67906.5043909636</v>
      </c>
      <c r="AD398" s="12">
        <f>AD397*Assumptions!$C$34/(1+Assumptions!$C$34)</f>
        <v>68551.8889532255</v>
      </c>
      <c r="AE398" s="12">
        <f>AE397*Assumptions!$C$34/(1+Assumptions!$C$34)</f>
        <v>80026.9916221573</v>
      </c>
      <c r="AF398" s="12">
        <f>AF397*Assumptions!$C$34/(1+Assumptions!$C$34)</f>
        <v>81199.9335322499</v>
      </c>
      <c r="AG398" s="12">
        <f>AG397*Assumptions!$C$34/(1+Assumptions!$C$34)</f>
        <v>82287.6883718749</v>
      </c>
      <c r="AH398" s="12">
        <f>AH397*Assumptions!$C$34/(1+Assumptions!$C$34)</f>
        <v>83297.1446319638</v>
      </c>
      <c r="AI398" s="12">
        <f>AI397*Assumptions!$C$34/(1+Assumptions!$C$34)</f>
        <v>91459.5642219877</v>
      </c>
      <c r="AJ398" s="12">
        <f>AJ397*Assumptions!$C$34/(1+Assumptions!$C$34)</f>
        <v>92330.6456574858</v>
      </c>
      <c r="AK398" s="12">
        <f>AK397*Assumptions!$C$34/(1+Assumptions!$C$34)</f>
        <v>93140.5803852244</v>
      </c>
      <c r="AL398" s="12">
        <f>AL397*Assumptions!$C$34/(1+Assumptions!$C$34)</f>
        <v>93894.1030262648</v>
      </c>
      <c r="AM398" s="12">
        <f>AM397*Assumptions!$C$34/(1+Assumptions!$C$34)</f>
        <v>94595.5362261729</v>
      </c>
      <c r="AN398" s="12">
        <f>AN397*Assumptions!$C$34/(1+Assumptions!$C$34)</f>
        <v>95248.830721337</v>
      </c>
      <c r="AO398" s="12">
        <f>AO397*Assumptions!$C$34/(1+Assumptions!$C$34)</f>
        <v>95857.6011595716</v>
      </c>
      <c r="AP398" s="12">
        <f>AP397*Assumptions!$C$34/(1+Assumptions!$C$34)</f>
        <v>96425.158150759</v>
      </c>
    </row>
    <row r="399">
      <c r="A399" s="11" t="inlineStr">
        <is>
          <t>App Store sales excluding VAT</t>
        </is>
      </c>
      <c r="B399" s="14" t="inlineStr">
        <is>
          <t>AED</t>
        </is>
      </c>
      <c r="C399" s="56">
        <f>SUM(G399:R399)</f>
        <v>5121543.53347586</v>
      </c>
      <c r="D399" s="56">
        <f>SUM(S399:AD399)</f>
        <v>10908128.2057173</v>
      </c>
      <c r="E399" s="56">
        <f>SUM(AE399:AP399)</f>
        <v>15999275.554141</v>
      </c>
      <c r="G399" s="12">
        <f>(G393+G394+G395)/(1+Assumptions!$C$34)</f>
        <v>268412.363809524</v>
      </c>
      <c r="H399" s="12">
        <f>(H393+H394+H395)/(1+Assumptions!$C$34)</f>
        <v>305120.577295238</v>
      </c>
      <c r="I399" s="12">
        <f>(I393+I394+I395)/(1+Assumptions!$C$34)</f>
        <v>338970.583219809</v>
      </c>
      <c r="J399" s="12">
        <f>(J393+J394+J395)/(1+Assumptions!$C$34)</f>
        <v>370212.559807147</v>
      </c>
      <c r="K399" s="12">
        <f>(K393+K394+K395)/(1+Assumptions!$C$34)</f>
        <v>399072.232295295</v>
      </c>
      <c r="L399" s="12">
        <f>(L393+L394+L395)/(1+Assumptions!$C$34)</f>
        <v>425753.473190679</v>
      </c>
      <c r="M399" s="12">
        <f>(M393+M394+M395)/(1+Assumptions!$C$34)</f>
        <v>450440.610538082</v>
      </c>
      <c r="N399" s="12">
        <f>(N393+N394+N395)/(1+Assumptions!$C$34)</f>
        <v>473300.478041694</v>
      </c>
      <c r="O399" s="12">
        <f>(O393+O394+O395)/(1+Assumptions!$C$34)</f>
        <v>494484.236884496</v>
      </c>
      <c r="P399" s="12">
        <f>(P393+P394+P395)/(1+Assumptions!$C$34)</f>
        <v>514128.995579408</v>
      </c>
      <c r="Q399" s="12">
        <f>(Q393+Q394+Q395)/(1+Assumptions!$C$34)</f>
        <v>532359.251089382</v>
      </c>
      <c r="R399" s="12">
        <f>(R393+R394+R395)/(1+Assumptions!$C$34)</f>
        <v>549288.171725102</v>
      </c>
      <c r="S399" s="12">
        <f>(S393+S394+S395)/(1+Assumptions!$C$34)</f>
        <v>791630.556432201</v>
      </c>
      <c r="T399" s="12">
        <f>(T393+T394+T395)/(1+Assumptions!$C$34)</f>
        <v>818492.658566712</v>
      </c>
      <c r="U399" s="12">
        <f>(U393+U394+U395)/(1+Assumptions!$C$34)</f>
        <v>843383.044230699</v>
      </c>
      <c r="V399" s="12">
        <f>(V393+V394+V395)/(1+Assumptions!$C$34)</f>
        <v>866463.215253488</v>
      </c>
      <c r="W399" s="12">
        <f>(W393+W394+W395)/(1+Assumptions!$C$34)</f>
        <v>887879.799493714</v>
      </c>
      <c r="X399" s="12">
        <f>(X393+X394+X395)/(1+Assumptions!$C$34)</f>
        <v>907766.065340875</v>
      </c>
      <c r="Y399" s="12">
        <f>(Y393+Y394+Y395)/(1+Assumptions!$C$34)</f>
        <v>926243.270699191</v>
      </c>
      <c r="Z399" s="12">
        <f>(Z393+Z394+Z395)/(1+Assumptions!$C$34)</f>
        <v>943421.865342557</v>
      </c>
      <c r="AA399" s="12">
        <f>(AA393+AA394+AA395)/(1+Assumptions!$C$34)</f>
        <v>959402.563321082</v>
      </c>
      <c r="AB399" s="12">
        <f>(AB393+AB394+AB395)/(1+Assumptions!$C$34)</f>
        <v>974277.300153007</v>
      </c>
      <c r="AC399" s="12">
        <f>(AC393+AC394+AC395)/(1+Assumptions!$C$34)</f>
        <v>988130.087819273</v>
      </c>
      <c r="AD399" s="12">
        <f>(AD393+AD394+AD395)/(1+Assumptions!$C$34)</f>
        <v>1001037.77906451</v>
      </c>
      <c r="AE399" s="12">
        <f>(AE393+AE394+AE395)/(1+Assumptions!$C$34)</f>
        <v>1230539.83244315</v>
      </c>
      <c r="AF399" s="12">
        <f>(AF393+AF394+AF395)/(1+Assumptions!$C$34)</f>
        <v>1253998.670645</v>
      </c>
      <c r="AG399" s="12">
        <f>(AG393+AG394+AG395)/(1+Assumptions!$C$34)</f>
        <v>1275753.7674375</v>
      </c>
      <c r="AH399" s="12">
        <f>(AH393+AH394+AH395)/(1+Assumptions!$C$34)</f>
        <v>1295942.89263928</v>
      </c>
      <c r="AI399" s="12">
        <f>(AI393+AI394+AI395)/(1+Assumptions!$C$34)</f>
        <v>1314691.28443975</v>
      </c>
      <c r="AJ399" s="12">
        <f>(AJ393+AJ394+AJ395)/(1+Assumptions!$C$34)</f>
        <v>1332112.91314972</v>
      </c>
      <c r="AK399" s="12">
        <f>(AK393+AK394+AK395)/(1+Assumptions!$C$34)</f>
        <v>1348311.60770449</v>
      </c>
      <c r="AL399" s="12">
        <f>(AL393+AL394+AL395)/(1+Assumptions!$C$34)</f>
        <v>1363382.0605253</v>
      </c>
      <c r="AM399" s="12">
        <f>(AM393+AM394+AM395)/(1+Assumptions!$C$34)</f>
        <v>1377410.72452346</v>
      </c>
      <c r="AN399" s="12">
        <f>(AN393+AN394+AN395)/(1+Assumptions!$C$34)</f>
        <v>1390476.61442674</v>
      </c>
      <c r="AO399" s="12">
        <f>(AO393+AO394+AO395)/(1+Assumptions!$C$34)</f>
        <v>1402652.02319143</v>
      </c>
      <c r="AP399" s="12">
        <f>(AP393+AP394+AP395)/(1+Assumptions!$C$34)</f>
        <v>1414003.16301518</v>
      </c>
    </row>
    <row r="400">
      <c r="A400" s="11" t="inlineStr">
        <is>
          <t>Apple commission rate</t>
        </is>
      </c>
      <c r="B400" s="14" t="inlineStr">
        <is>
          <t>rate</t>
        </is>
      </c>
      <c r="C400" s="60">
        <f>IF(C399=0,0,C401/C399)</f>
        <v>0.166087576961949</v>
      </c>
      <c r="D400" s="60">
        <f>IF(D399=0,0,D401/D399)</f>
        <v>0.2</v>
      </c>
      <c r="E400" s="60">
        <f>IF(E399=0,0,E401/E399)</f>
        <v>0.2</v>
      </c>
      <c r="G400" s="17">
        <f>Assumptions!$C$35</f>
        <v>0.15</v>
      </c>
      <c r="H400" s="17">
        <f>IF(AND(Assumptions!$C$38=1,G402&gt;=Assumptions!$C$37),Assumptions!$C$36,Assumptions!$C$35)</f>
        <v>0.15</v>
      </c>
      <c r="I400" s="17">
        <f>IF(AND(Assumptions!$C$38=1,H402&gt;=Assumptions!$C$37),Assumptions!$C$36,Assumptions!$C$35)</f>
        <v>0.15</v>
      </c>
      <c r="J400" s="17">
        <f>IF(AND(Assumptions!$C$38=1,I402&gt;=Assumptions!$C$37),Assumptions!$C$36,Assumptions!$C$35)</f>
        <v>0.15</v>
      </c>
      <c r="K400" s="17">
        <f>IF(AND(Assumptions!$C$38=1,J402&gt;=Assumptions!$C$37),Assumptions!$C$36,Assumptions!$C$35)</f>
        <v>0.15</v>
      </c>
      <c r="L400" s="17">
        <f>IF(AND(Assumptions!$C$38=1,K402&gt;=Assumptions!$C$37),Assumptions!$C$36,Assumptions!$C$35)</f>
        <v>0.15</v>
      </c>
      <c r="M400" s="17">
        <f>IF(AND(Assumptions!$C$38=1,L402&gt;=Assumptions!$C$37),Assumptions!$C$36,Assumptions!$C$35)</f>
        <v>0.15</v>
      </c>
      <c r="N400" s="17">
        <f>IF(AND(Assumptions!$C$38=1,M402&gt;=Assumptions!$C$37),Assumptions!$C$36,Assumptions!$C$35)</f>
        <v>0.15</v>
      </c>
      <c r="O400" s="17">
        <f>IF(AND(Assumptions!$C$38=1,N402&gt;=Assumptions!$C$37),Assumptions!$C$36,Assumptions!$C$35)</f>
        <v>0.15</v>
      </c>
      <c r="P400" s="17">
        <f>IF(AND(Assumptions!$C$38=1,O402&gt;=Assumptions!$C$37),Assumptions!$C$36,Assumptions!$C$35)</f>
        <v>0.15</v>
      </c>
      <c r="Q400" s="17">
        <f>IF(AND(Assumptions!$C$38=1,P402&gt;=Assumptions!$C$37),Assumptions!$C$36,Assumptions!$C$35)</f>
        <v>0.15</v>
      </c>
      <c r="R400" s="17">
        <f>IF(AND(Assumptions!$C$38=1,Q402&gt;=Assumptions!$C$37),Assumptions!$C$36,Assumptions!$C$35)</f>
        <v>0.3</v>
      </c>
      <c r="S400" s="17">
        <f>Assumptions!$C$39</f>
        <v>0.2</v>
      </c>
      <c r="T400" s="17">
        <f>Assumptions!$C$39</f>
        <v>0.2</v>
      </c>
      <c r="U400" s="17">
        <f>Assumptions!$C$39</f>
        <v>0.2</v>
      </c>
      <c r="V400" s="17">
        <f>Assumptions!$C$39</f>
        <v>0.2</v>
      </c>
      <c r="W400" s="17">
        <f>Assumptions!$C$39</f>
        <v>0.2</v>
      </c>
      <c r="X400" s="17">
        <f>Assumptions!$C$39</f>
        <v>0.2</v>
      </c>
      <c r="Y400" s="17">
        <f>Assumptions!$C$39</f>
        <v>0.2</v>
      </c>
      <c r="Z400" s="17">
        <f>Assumptions!$C$39</f>
        <v>0.2</v>
      </c>
      <c r="AA400" s="17">
        <f>Assumptions!$C$39</f>
        <v>0.2</v>
      </c>
      <c r="AB400" s="17">
        <f>Assumptions!$C$39</f>
        <v>0.2</v>
      </c>
      <c r="AC400" s="17">
        <f>Assumptions!$C$39</f>
        <v>0.2</v>
      </c>
      <c r="AD400" s="17">
        <f>Assumptions!$C$39</f>
        <v>0.2</v>
      </c>
      <c r="AE400" s="17">
        <f>Assumptions!$C$39</f>
        <v>0.2</v>
      </c>
      <c r="AF400" s="17">
        <f>Assumptions!$C$39</f>
        <v>0.2</v>
      </c>
      <c r="AG400" s="17">
        <f>Assumptions!$C$39</f>
        <v>0.2</v>
      </c>
      <c r="AH400" s="17">
        <f>Assumptions!$C$39</f>
        <v>0.2</v>
      </c>
      <c r="AI400" s="17">
        <f>Assumptions!$C$39</f>
        <v>0.2</v>
      </c>
      <c r="AJ400" s="17">
        <f>Assumptions!$C$39</f>
        <v>0.2</v>
      </c>
      <c r="AK400" s="17">
        <f>Assumptions!$C$39</f>
        <v>0.2</v>
      </c>
      <c r="AL400" s="17">
        <f>Assumptions!$C$39</f>
        <v>0.2</v>
      </c>
      <c r="AM400" s="17">
        <f>Assumptions!$C$39</f>
        <v>0.2</v>
      </c>
      <c r="AN400" s="17">
        <f>Assumptions!$C$39</f>
        <v>0.2</v>
      </c>
      <c r="AO400" s="17">
        <f>Assumptions!$C$39</f>
        <v>0.2</v>
      </c>
      <c r="AP400" s="17">
        <f>Assumptions!$C$39</f>
        <v>0.2</v>
      </c>
    </row>
    <row r="401">
      <c r="A401" s="11" t="inlineStr">
        <is>
          <t>Apple commission</t>
        </is>
      </c>
      <c r="B401" s="14" t="inlineStr">
        <is>
          <t>AED</t>
        </is>
      </c>
      <c r="C401" s="56">
        <f>SUM(G401:R401)</f>
        <v>850624.755780144</v>
      </c>
      <c r="D401" s="56">
        <f>SUM(S401:AD401)</f>
        <v>2181625.64114346</v>
      </c>
      <c r="E401" s="56">
        <f>SUM(AE401:AP401)</f>
        <v>3199855.1108282</v>
      </c>
      <c r="G401" s="12">
        <f>G399*G400</f>
        <v>40261.8545714286</v>
      </c>
      <c r="H401" s="12">
        <f>H399*H400</f>
        <v>45768.0865942857</v>
      </c>
      <c r="I401" s="12">
        <f>I399*I400</f>
        <v>50845.5874829714</v>
      </c>
      <c r="J401" s="12">
        <f>J399*J400</f>
        <v>55531.883971072</v>
      </c>
      <c r="K401" s="12">
        <f>K399*K400</f>
        <v>59860.8348442942</v>
      </c>
      <c r="L401" s="12">
        <f>L399*L400</f>
        <v>63863.0209786018</v>
      </c>
      <c r="M401" s="12">
        <f>M399*M400</f>
        <v>67566.0915807123</v>
      </c>
      <c r="N401" s="12">
        <f>N399*N400</f>
        <v>70995.0717062542</v>
      </c>
      <c r="O401" s="12">
        <f>O399*O400</f>
        <v>74172.6355326745</v>
      </c>
      <c r="P401" s="12">
        <f>P399*P400</f>
        <v>77119.3493369112</v>
      </c>
      <c r="Q401" s="12">
        <f>Q399*Q400</f>
        <v>79853.8876634072</v>
      </c>
      <c r="R401" s="12">
        <f>R399*R400</f>
        <v>164786.451517531</v>
      </c>
      <c r="S401" s="12">
        <f>S399*S400</f>
        <v>158326.11128644</v>
      </c>
      <c r="T401" s="12">
        <f>T399*T400</f>
        <v>163698.531713342</v>
      </c>
      <c r="U401" s="12">
        <f>U399*U400</f>
        <v>168676.60884614</v>
      </c>
      <c r="V401" s="12">
        <f>V399*V400</f>
        <v>173292.643050698</v>
      </c>
      <c r="W401" s="12">
        <f>W399*W400</f>
        <v>177575.959898743</v>
      </c>
      <c r="X401" s="12">
        <f>X399*X400</f>
        <v>181553.213068175</v>
      </c>
      <c r="Y401" s="12">
        <f>Y399*Y400</f>
        <v>185248.654139838</v>
      </c>
      <c r="Z401" s="12">
        <f>Z399*Z400</f>
        <v>188684.373068511</v>
      </c>
      <c r="AA401" s="12">
        <f>AA399*AA400</f>
        <v>191880.512664216</v>
      </c>
      <c r="AB401" s="12">
        <f>AB399*AB400</f>
        <v>194855.460030601</v>
      </c>
      <c r="AC401" s="12">
        <f>AC399*AC400</f>
        <v>197626.017563855</v>
      </c>
      <c r="AD401" s="12">
        <f>AD399*AD400</f>
        <v>200207.555812902</v>
      </c>
      <c r="AE401" s="12">
        <f>AE399*AE400</f>
        <v>246107.966488629</v>
      </c>
      <c r="AF401" s="12">
        <f>AF399*AF400</f>
        <v>250799.734129</v>
      </c>
      <c r="AG401" s="12">
        <f>AG399*AG400</f>
        <v>255150.7534875</v>
      </c>
      <c r="AH401" s="12">
        <f>AH399*AH400</f>
        <v>259188.578527855</v>
      </c>
      <c r="AI401" s="12">
        <f>AI399*AI400</f>
        <v>262938.256887951</v>
      </c>
      <c r="AJ401" s="12">
        <f>AJ399*AJ400</f>
        <v>266422.582629943</v>
      </c>
      <c r="AK401" s="12">
        <f>AK399*AK400</f>
        <v>269662.321540898</v>
      </c>
      <c r="AL401" s="12">
        <f>AL399*AL400</f>
        <v>272676.412105059</v>
      </c>
      <c r="AM401" s="12">
        <f>AM399*AM400</f>
        <v>275482.144904692</v>
      </c>
      <c r="AN401" s="12">
        <f>AN399*AN400</f>
        <v>278095.322885348</v>
      </c>
      <c r="AO401" s="12">
        <f>AO399*AO400</f>
        <v>280530.404638287</v>
      </c>
      <c r="AP401" s="12">
        <f>AP399*AP400</f>
        <v>282800.632603036</v>
      </c>
    </row>
    <row r="402">
      <c r="A402" s="11" t="inlineStr">
        <is>
          <t>App Store proceeds so far this year</t>
        </is>
      </c>
      <c r="B402" s="14" t="inlineStr">
        <is>
          <t>USD</t>
        </is>
      </c>
      <c r="C402" s="56">
        <f>R402</f>
        <v>1162945.88909345</v>
      </c>
      <c r="D402" s="56">
        <f>AD402</f>
        <v>2376174.96652794</v>
      </c>
      <c r="E402" s="56">
        <f>AP402</f>
        <v>3485206.38347523</v>
      </c>
      <c r="G402" s="12">
        <f>(G399-G401)/Assumptions!$C$40</f>
        <v>62124.0324678272</v>
      </c>
      <c r="H402" s="12">
        <f>G402+(H399-H401)/Assumptions!$C$40</f>
        <v>132744.179697494</v>
      </c>
      <c r="I402" s="12">
        <f>H402+(I399-I401)/Assumptions!$C$40</f>
        <v>211198.909646259</v>
      </c>
      <c r="J402" s="12">
        <f>I402+(J399-J401)/Assumptions!$C$40</f>
        <v>296884.594012787</v>
      </c>
      <c r="K402" s="12">
        <f>J402+(K399-K401)/Assumptions!$C$40</f>
        <v>389249.848594407</v>
      </c>
      <c r="L402" s="12">
        <f>K402+(L399-L401)/Assumptions!$C$40</f>
        <v>487790.475473121</v>
      </c>
      <c r="M402" s="12">
        <f>L402+(M399-M401)/Assumptions!$C$40</f>
        <v>592044.939450622</v>
      </c>
      <c r="N402" s="12">
        <f>M402+(N399-N401)/Assumptions!$C$40</f>
        <v>701590.318983757</v>
      </c>
      <c r="O402" s="12">
        <f>N402+(O399-O401)/Assumptions!$C$40</f>
        <v>816038.678780033</v>
      </c>
      <c r="P402" s="12">
        <f>O402+(P399-P401)/Assumptions!$C$40</f>
        <v>935033.817307602</v>
      </c>
      <c r="Q402" s="12">
        <f>P402+(Q399-Q401)/Assumptions!$C$40</f>
        <v>1058248.34785246</v>
      </c>
      <c r="R402" s="12">
        <f>Q402+(R399-R401)/Assumptions!$C$40</f>
        <v>1162945.88909345</v>
      </c>
      <c r="S402" s="12">
        <f>(S399-S401)/Assumptions!$C$40</f>
        <v>172445.049733359</v>
      </c>
      <c r="T402" s="12">
        <f>S402+(T399-T401)/Assumptions!$C$40</f>
        <v>350741.612525291</v>
      </c>
      <c r="U402" s="12">
        <f>T402+(U399-U401)/Assumptions!$C$40</f>
        <v>534460.179001685</v>
      </c>
      <c r="V402" s="12">
        <f>U402+(V399-V401)/Assumptions!$C$40</f>
        <v>723206.420581751</v>
      </c>
      <c r="W402" s="12">
        <f>V402+(W399-W401)/Assumptions!$C$40</f>
        <v>916617.94940271</v>
      </c>
      <c r="X402" s="12">
        <f>W402+(X399-X401)/Assumptions!$C$40</f>
        <v>1114361.40815634</v>
      </c>
      <c r="Y402" s="12">
        <f>X402+(Y399-Y401)/Assumptions!$C$40</f>
        <v>1316129.85378176</v>
      </c>
      <c r="Z402" s="12">
        <f>Y402+(Z399-Z401)/Assumptions!$C$40</f>
        <v>1521640.40307353</v>
      </c>
      <c r="AA402" s="12">
        <f>Z402+(AA399-AA401)/Assumptions!$C$40</f>
        <v>1730632.11189773</v>
      </c>
      <c r="AB402" s="12">
        <f>AA402+(AB399-AB401)/Assumptions!$C$40</f>
        <v>1942864.06291813</v>
      </c>
      <c r="AC402" s="12">
        <f>AB402+(AC399-AC401)/Assumptions!$C$40</f>
        <v>2158113.63957039</v>
      </c>
      <c r="AD402" s="12">
        <f>AC402+(AD399-AD401)/Assumptions!$C$40</f>
        <v>2376174.96652794</v>
      </c>
      <c r="AE402" s="12">
        <f>(AE399-AE401)/Assumptions!$C$40</f>
        <v>268054.966903885</v>
      </c>
      <c r="AF402" s="12">
        <f>AE402+(AF399-AF401)/Assumptions!$C$40</f>
        <v>541220.095975634</v>
      </c>
      <c r="AG402" s="12">
        <f>AF402+(AG399-AG401)/Assumptions!$C$40</f>
        <v>819124.252258819</v>
      </c>
      <c r="AH402" s="12">
        <f>AG402+(AH399-AH401)/Assumptions!$C$40</f>
        <v>1101426.31192156</v>
      </c>
      <c r="AI402" s="12">
        <f>AH402+(AI399-AI401)/Assumptions!$C$40</f>
        <v>1387812.4324258</v>
      </c>
      <c r="AJ402" s="12">
        <f>AI402+(AJ399-AJ401)/Assumptions!$C$40</f>
        <v>1677993.59798598</v>
      </c>
      <c r="AK402" s="12">
        <f>AJ402+(AK399-AK401)/Assumptions!$C$40</f>
        <v>1971703.41041991</v>
      </c>
      <c r="AL402" s="12">
        <f>AK402+(AL399-AL401)/Assumptions!$C$40</f>
        <v>2268696.09889376</v>
      </c>
      <c r="AM402" s="12">
        <f>AL402+(AM399-AM401)/Assumptions!$C$40</f>
        <v>2568744.72506633</v>
      </c>
      <c r="AN402" s="12">
        <f>AM402+(AN399-AN401)/Assumptions!$C$40</f>
        <v>2871639.56279033</v>
      </c>
      <c r="AO402" s="12">
        <f>AN402+(AO399-AO401)/Assumptions!$C$40</f>
        <v>3177186.63387356</v>
      </c>
      <c r="AP402" s="12">
        <f>AO402+(AP399-AP401)/Assumptions!$C$40</f>
        <v>3485206.38347523</v>
      </c>
    </row>
    <row r="403">
      <c r="A403" s="11" t="inlineStr">
        <is>
          <t>Membership, App Store (after VAT and Apple)</t>
        </is>
      </c>
      <c r="B403" s="14" t="inlineStr">
        <is>
          <t>AED</t>
        </is>
      </c>
      <c r="C403" s="56">
        <f>SUM(G403:R403)</f>
        <v>4270918.77769571</v>
      </c>
      <c r="D403" s="56">
        <f>SUM(S403:AD403)</f>
        <v>8726502.56457385</v>
      </c>
      <c r="E403" s="56">
        <f>SUM(AE403:AP403)</f>
        <v>12799420.4433128</v>
      </c>
      <c r="G403" s="12">
        <f>G399-G401</f>
        <v>228150.509238095</v>
      </c>
      <c r="H403" s="12">
        <f>H399-H401</f>
        <v>259352.490700952</v>
      </c>
      <c r="I403" s="12">
        <f>I399-I401</f>
        <v>288124.995736838</v>
      </c>
      <c r="J403" s="12">
        <f>J399-J401</f>
        <v>314680.675836075</v>
      </c>
      <c r="K403" s="12">
        <f>K399-K401</f>
        <v>339211.397451001</v>
      </c>
      <c r="L403" s="12">
        <f>L399-L401</f>
        <v>361890.452212077</v>
      </c>
      <c r="M403" s="12">
        <f>M399-M401</f>
        <v>382874.51895737</v>
      </c>
      <c r="N403" s="12">
        <f>N399-N401</f>
        <v>402305.40633544</v>
      </c>
      <c r="O403" s="12">
        <f>O399-O401</f>
        <v>420311.601351822</v>
      </c>
      <c r="P403" s="12">
        <f>P399-P401</f>
        <v>437009.646242497</v>
      </c>
      <c r="Q403" s="12">
        <f>Q399-Q401</f>
        <v>452505.363425974</v>
      </c>
      <c r="R403" s="12">
        <f>R399-R401</f>
        <v>384501.720207572</v>
      </c>
      <c r="S403" s="12">
        <f>S399-S401</f>
        <v>633304.445145761</v>
      </c>
      <c r="T403" s="12">
        <f>T399-T401</f>
        <v>654794.12685337</v>
      </c>
      <c r="U403" s="12">
        <f>U399-U401</f>
        <v>674706.435384559</v>
      </c>
      <c r="V403" s="12">
        <f>V399-V401</f>
        <v>693170.572202791</v>
      </c>
      <c r="W403" s="12">
        <f>W399-W401</f>
        <v>710303.839594971</v>
      </c>
      <c r="X403" s="12">
        <f>X399-X401</f>
        <v>726212.8522727</v>
      </c>
      <c r="Y403" s="12">
        <f>Y399-Y401</f>
        <v>740994.616559353</v>
      </c>
      <c r="Z403" s="12">
        <f>Z399-Z401</f>
        <v>754737.492274045</v>
      </c>
      <c r="AA403" s="12">
        <f>AA399-AA401</f>
        <v>767522.050656866</v>
      </c>
      <c r="AB403" s="12">
        <f>AB399-AB401</f>
        <v>779421.840122405</v>
      </c>
      <c r="AC403" s="12">
        <f>AC399-AC401</f>
        <v>790504.070255418</v>
      </c>
      <c r="AD403" s="12">
        <f>AD399-AD401</f>
        <v>800830.223251608</v>
      </c>
      <c r="AE403" s="12">
        <f>AE399-AE401</f>
        <v>984431.865954517</v>
      </c>
      <c r="AF403" s="12">
        <f>AF399-AF401</f>
        <v>1003198.936516</v>
      </c>
      <c r="AG403" s="12">
        <f>AG399-AG401</f>
        <v>1020603.01395</v>
      </c>
      <c r="AH403" s="12">
        <f>AH399-AH401</f>
        <v>1036754.31411142</v>
      </c>
      <c r="AI403" s="12">
        <f>AI399-AI401</f>
        <v>1051753.0275518</v>
      </c>
      <c r="AJ403" s="12">
        <f>AJ399-AJ401</f>
        <v>1065690.33051977</v>
      </c>
      <c r="AK403" s="12">
        <f>AK399-AK401</f>
        <v>1078649.28616359</v>
      </c>
      <c r="AL403" s="12">
        <f>AL399-AL401</f>
        <v>1090705.64842024</v>
      </c>
      <c r="AM403" s="12">
        <f>AM399-AM401</f>
        <v>1101928.57961877</v>
      </c>
      <c r="AN403" s="12">
        <f>AN399-AN401</f>
        <v>1112381.29154139</v>
      </c>
      <c r="AO403" s="12">
        <f>AO399-AO401</f>
        <v>1122121.61855315</v>
      </c>
      <c r="AP403" s="12">
        <f>AP399-AP401</f>
        <v>1131202.53041214</v>
      </c>
    </row>
    <row r="404">
      <c r="A404" s="11" t="inlineStr">
        <is>
          <t>Company seats (after VAT)</t>
        </is>
      </c>
      <c r="B404" s="14" t="inlineStr">
        <is>
          <t>AED</t>
        </is>
      </c>
      <c r="C404" s="56">
        <f>SUM(G404:R404)</f>
        <v>1600000</v>
      </c>
      <c r="D404" s="56">
        <f>SUM(S404:AD404)</f>
        <v>3760000</v>
      </c>
      <c r="E404" s="56">
        <f>SUM(AE404:AP404)</f>
        <v>5596000</v>
      </c>
      <c r="G404" s="12">
        <f>G396/(1+Assumptions!$C$34)</f>
        <v>0</v>
      </c>
      <c r="H404" s="12">
        <f>H396/(1+Assumptions!$C$34)</f>
        <v>0</v>
      </c>
      <c r="I404" s="12">
        <f>I396/(1+Assumptions!$C$34)</f>
        <v>0</v>
      </c>
      <c r="J404" s="12">
        <f>J396/(1+Assumptions!$C$34)</f>
        <v>0</v>
      </c>
      <c r="K404" s="12">
        <f>K396/(1+Assumptions!$C$34)</f>
        <v>200000</v>
      </c>
      <c r="L404" s="12">
        <f>L396/(1+Assumptions!$C$34)</f>
        <v>200000</v>
      </c>
      <c r="M404" s="12">
        <f>M396/(1+Assumptions!$C$34)</f>
        <v>200000</v>
      </c>
      <c r="N404" s="12">
        <f>N396/(1+Assumptions!$C$34)</f>
        <v>200000</v>
      </c>
      <c r="O404" s="12">
        <f>O396/(1+Assumptions!$C$34)</f>
        <v>200000</v>
      </c>
      <c r="P404" s="12">
        <f>P396/(1+Assumptions!$C$34)</f>
        <v>200000</v>
      </c>
      <c r="Q404" s="12">
        <f>Q396/(1+Assumptions!$C$34)</f>
        <v>200000</v>
      </c>
      <c r="R404" s="12">
        <f>R396/(1+Assumptions!$C$34)</f>
        <v>200000</v>
      </c>
      <c r="S404" s="12">
        <f>S396/(1+Assumptions!$C$34)</f>
        <v>200000</v>
      </c>
      <c r="T404" s="12">
        <f>T396/(1+Assumptions!$C$34)</f>
        <v>200000</v>
      </c>
      <c r="U404" s="12">
        <f>U396/(1+Assumptions!$C$34)</f>
        <v>200000</v>
      </c>
      <c r="V404" s="12">
        <f>V396/(1+Assumptions!$C$34)</f>
        <v>200000</v>
      </c>
      <c r="W404" s="12">
        <f>W396/(1+Assumptions!$C$34)</f>
        <v>370000</v>
      </c>
      <c r="X404" s="12">
        <f>X396/(1+Assumptions!$C$34)</f>
        <v>370000</v>
      </c>
      <c r="Y404" s="12">
        <f>Y396/(1+Assumptions!$C$34)</f>
        <v>370000</v>
      </c>
      <c r="Z404" s="12">
        <f>Z396/(1+Assumptions!$C$34)</f>
        <v>370000</v>
      </c>
      <c r="AA404" s="12">
        <f>AA396/(1+Assumptions!$C$34)</f>
        <v>370000</v>
      </c>
      <c r="AB404" s="12">
        <f>AB396/(1+Assumptions!$C$34)</f>
        <v>370000</v>
      </c>
      <c r="AC404" s="12">
        <f>AC396/(1+Assumptions!$C$34)</f>
        <v>370000</v>
      </c>
      <c r="AD404" s="12">
        <f>AD396/(1+Assumptions!$C$34)</f>
        <v>370000</v>
      </c>
      <c r="AE404" s="12">
        <f>AE396/(1+Assumptions!$C$34)</f>
        <v>370000</v>
      </c>
      <c r="AF404" s="12">
        <f>AF396/(1+Assumptions!$C$34)</f>
        <v>370000</v>
      </c>
      <c r="AG404" s="12">
        <f>AG396/(1+Assumptions!$C$34)</f>
        <v>370000</v>
      </c>
      <c r="AH404" s="12">
        <f>AH396/(1+Assumptions!$C$34)</f>
        <v>370000</v>
      </c>
      <c r="AI404" s="12">
        <f>AI396/(1+Assumptions!$C$34)</f>
        <v>514500</v>
      </c>
      <c r="AJ404" s="12">
        <f>AJ396/(1+Assumptions!$C$34)</f>
        <v>514500</v>
      </c>
      <c r="AK404" s="12">
        <f>AK396/(1+Assumptions!$C$34)</f>
        <v>514500</v>
      </c>
      <c r="AL404" s="12">
        <f>AL396/(1+Assumptions!$C$34)</f>
        <v>514500</v>
      </c>
      <c r="AM404" s="12">
        <f>AM396/(1+Assumptions!$C$34)</f>
        <v>514500</v>
      </c>
      <c r="AN404" s="12">
        <f>AN396/(1+Assumptions!$C$34)</f>
        <v>514500</v>
      </c>
      <c r="AO404" s="12">
        <f>AO396/(1+Assumptions!$C$34)</f>
        <v>514500</v>
      </c>
      <c r="AP404" s="12">
        <f>AP396/(1+Assumptions!$C$34)</f>
        <v>514500</v>
      </c>
    </row>
    <row r="405">
      <c r="A405" s="11" t="inlineStr">
        <is>
          <t>Insurance commission</t>
        </is>
      </c>
      <c r="B405" s="14" t="inlineStr">
        <is>
          <t>AED</t>
        </is>
      </c>
      <c r="C405" s="56">
        <f>SUM(G405:R405)</f>
        <v>212329.072149121</v>
      </c>
      <c r="D405" s="56">
        <f>SUM(S405:AD405)</f>
        <v>771718.525950536</v>
      </c>
      <c r="E405" s="56">
        <f>SUM(AE405:AP405)</f>
        <v>1231188.01161688</v>
      </c>
      <c r="G405" s="12">
        <f>G390*Assumptions!$C$43*Assumptions!$C$44/12</f>
        <v>0</v>
      </c>
      <c r="H405" s="12">
        <f>H390*Assumptions!$C$43*Assumptions!$C$44/12</f>
        <v>0</v>
      </c>
      <c r="I405" s="12">
        <f>I390*Assumptions!$C$43*Assumptions!$C$44/12</f>
        <v>0</v>
      </c>
      <c r="J405" s="12">
        <f>J390*Assumptions!$C$43*Assumptions!$C$44/12</f>
        <v>0</v>
      </c>
      <c r="K405" s="12">
        <f>K390*Assumptions!$C$43*Assumptions!$C$44/12</f>
        <v>0</v>
      </c>
      <c r="L405" s="12">
        <f>L390*Assumptions!$C$43*Assumptions!$C$44/12</f>
        <v>19186.4146008</v>
      </c>
      <c r="M405" s="12">
        <f>M390*Assumptions!$C$43*Assumptions!$C$44/12</f>
        <v>23026.7206442784</v>
      </c>
      <c r="N405" s="12">
        <f>N390*Assumptions!$C$43*Assumptions!$C$44/12</f>
        <v>26786.0694148049</v>
      </c>
      <c r="O405" s="12">
        <f>O390*Assumptions!$C$43*Assumptions!$C$44/12</f>
        <v>30470.8230179979</v>
      </c>
      <c r="P405" s="12">
        <f>P390*Assumptions!$C$43*Assumptions!$C$44/12</f>
        <v>34086.7812728295</v>
      </c>
      <c r="Q405" s="12">
        <f>Q390*Assumptions!$C$43*Assumptions!$C$44/12</f>
        <v>37639.2371160618</v>
      </c>
      <c r="R405" s="12">
        <f>R390*Assumptions!$C$43*Assumptions!$C$44/12</f>
        <v>41133.026082348</v>
      </c>
      <c r="S405" s="12">
        <f>S390*Assumptions!$C$43*Assumptions!$C$44/12</f>
        <v>45092.570527467</v>
      </c>
      <c r="T405" s="12">
        <f>T390*Assumptions!$C$43*Assumptions!$C$44/12</f>
        <v>48956.9191846717</v>
      </c>
      <c r="U405" s="12">
        <f>U390*Assumptions!$C$43*Assumptions!$C$44/12</f>
        <v>52733.5625757817</v>
      </c>
      <c r="V405" s="12">
        <f>V390*Assumptions!$C$43*Assumptions!$C$44/12</f>
        <v>56429.3283383624</v>
      </c>
      <c r="W405" s="12">
        <f>W390*Assumptions!$C$43*Assumptions!$C$44/12</f>
        <v>59825.4466131328</v>
      </c>
      <c r="X405" s="12">
        <f>X390*Assumptions!$C$43*Assumptions!$C$44/12</f>
        <v>63152.6084344084</v>
      </c>
      <c r="Y405" s="12">
        <f>Y390*Assumptions!$C$43*Assumptions!$C$44/12</f>
        <v>66416.0179122399</v>
      </c>
      <c r="Z405" s="12">
        <f>Z390*Assumptions!$C$43*Assumptions!$C$44/12</f>
        <v>69620.4389033339</v>
      </c>
      <c r="AA405" s="12">
        <f>AA390*Assumptions!$C$43*Assumptions!$C$44/12</f>
        <v>72770.2367870629</v>
      </c>
      <c r="AB405" s="12">
        <f>AB390*Assumptions!$C$43*Assumptions!$C$44/12</f>
        <v>75869.4158916166</v>
      </c>
      <c r="AC405" s="12">
        <f>AC390*Assumptions!$C$43*Assumptions!$C$44/12</f>
        <v>78921.6530524838</v>
      </c>
      <c r="AD405" s="12">
        <f>AD390*Assumptions!$C$43*Assumptions!$C$44/12</f>
        <v>81930.3277299753</v>
      </c>
      <c r="AE405" s="12">
        <f>AE390*Assumptions!$C$43*Assumptions!$C$44/12</f>
        <v>85450.5490635405</v>
      </c>
      <c r="AF405" s="12">
        <f>AF390*Assumptions!$C$43*Assumptions!$C$44/12</f>
        <v>88888.180197408</v>
      </c>
      <c r="AG405" s="12">
        <f>AG390*Assumptions!$C$43*Assumptions!$C$44/12</f>
        <v>92249.640173922</v>
      </c>
      <c r="AH405" s="12">
        <f>AH390*Assumptions!$C$43*Assumptions!$C$44/12</f>
        <v>95540.7872572421</v>
      </c>
      <c r="AI405" s="12">
        <f>AI390*Assumptions!$C$43*Assumptions!$C$44/12</f>
        <v>98575.7236563123</v>
      </c>
      <c r="AJ405" s="12">
        <f>AJ390*Assumptions!$C$43*Assumptions!$C$44/12</f>
        <v>101550.594435298</v>
      </c>
      <c r="AK405" s="12">
        <f>AK390*Assumptions!$C$43*Assumptions!$C$44/12</f>
        <v>104469.88126374</v>
      </c>
      <c r="AL405" s="12">
        <f>AL390*Assumptions!$C$43*Assumptions!$C$44/12</f>
        <v>107337.691583129</v>
      </c>
      <c r="AM405" s="12">
        <f>AM390*Assumptions!$C$43*Assumptions!$C$44/12</f>
        <v>110157.793699929</v>
      </c>
      <c r="AN405" s="12">
        <f>AN390*Assumptions!$C$43*Assumptions!$C$44/12</f>
        <v>112933.648256306</v>
      </c>
      <c r="AO405" s="12">
        <f>AO390*Assumptions!$C$43*Assumptions!$C$44/12</f>
        <v>115668.436477896</v>
      </c>
      <c r="AP405" s="12">
        <f>AP390*Assumptions!$C$43*Assumptions!$C$44/12</f>
        <v>118365.085552155</v>
      </c>
    </row>
    <row r="406">
      <c r="A406" s="11" t="inlineStr">
        <is>
          <t>Dispatches</t>
        </is>
      </c>
      <c r="B406" s="14" t="inlineStr">
        <is>
          <t>cases</t>
        </is>
      </c>
      <c r="C406" s="61">
        <f>SUM(G406:R406)</f>
        <v>85.4309559190402</v>
      </c>
      <c r="D406" s="61">
        <f>SUM(S406:AD406)</f>
        <v>257.239508650179</v>
      </c>
      <c r="E406" s="61">
        <f>SUM(AE406:AP406)</f>
        <v>410.396003872293</v>
      </c>
      <c r="G406" s="62">
        <f>G388*Assumptions!$C$58/12</f>
        <v>1</v>
      </c>
      <c r="H406" s="62">
        <f>H388*Assumptions!$C$58/12</f>
        <v>1.955</v>
      </c>
      <c r="I406" s="62">
        <f>I388*Assumptions!$C$58/12</f>
        <v>2.86878</v>
      </c>
      <c r="J406" s="62">
        <f>J388*Assumptions!$C$58/12</f>
        <v>3.7447636</v>
      </c>
      <c r="K406" s="62">
        <f>K388*Assumptions!$C$58/12</f>
        <v>5.086054936</v>
      </c>
      <c r="L406" s="62">
        <f>L388*Assumptions!$C$58/12</f>
        <v>6.3954715336</v>
      </c>
      <c r="M406" s="62">
        <f>M388*Assumptions!$C$58/12</f>
        <v>7.6755735480928</v>
      </c>
      <c r="N406" s="62">
        <f>N388*Assumptions!$C$58/12</f>
        <v>8.92868980493498</v>
      </c>
      <c r="O406" s="62">
        <f>O388*Assumptions!$C$58/12</f>
        <v>10.1569410059993</v>
      </c>
      <c r="P406" s="62">
        <f>P388*Assumptions!$C$58/12</f>
        <v>11.3622604242765</v>
      </c>
      <c r="Q406" s="62">
        <f>Q388*Assumptions!$C$58/12</f>
        <v>12.5464123720206</v>
      </c>
      <c r="R406" s="62">
        <f>R388*Assumptions!$C$58/12</f>
        <v>13.711008694116</v>
      </c>
      <c r="S406" s="62">
        <f>S388*Assumptions!$C$58/12</f>
        <v>15.030856842489</v>
      </c>
      <c r="T406" s="62">
        <f>T388*Assumptions!$C$58/12</f>
        <v>16.3189730615572</v>
      </c>
      <c r="U406" s="62">
        <f>U388*Assumptions!$C$58/12</f>
        <v>17.5778541919272</v>
      </c>
      <c r="V406" s="62">
        <f>V388*Assumptions!$C$58/12</f>
        <v>18.8097761127875</v>
      </c>
      <c r="W406" s="62">
        <f>W388*Assumptions!$C$58/12</f>
        <v>19.9418155377109</v>
      </c>
      <c r="X406" s="62">
        <f>X388*Assumptions!$C$58/12</f>
        <v>21.0508694781361</v>
      </c>
      <c r="Y406" s="62">
        <f>Y388*Assumptions!$C$58/12</f>
        <v>22.1386726374133</v>
      </c>
      <c r="Z406" s="62">
        <f>Z388*Assumptions!$C$58/12</f>
        <v>23.206812967778</v>
      </c>
      <c r="AA406" s="62">
        <f>AA388*Assumptions!$C$58/12</f>
        <v>24.2567455956876</v>
      </c>
      <c r="AB406" s="62">
        <f>AB388*Assumptions!$C$58/12</f>
        <v>25.2898052972055</v>
      </c>
      <c r="AC406" s="62">
        <f>AC388*Assumptions!$C$58/12</f>
        <v>26.3072176841613</v>
      </c>
      <c r="AD406" s="62">
        <f>AD388*Assumptions!$C$58/12</f>
        <v>27.3101092433251</v>
      </c>
      <c r="AE406" s="62">
        <f>AE388*Assumptions!$C$58/12</f>
        <v>28.4835163545135</v>
      </c>
      <c r="AF406" s="62">
        <f>AF388*Assumptions!$C$58/12</f>
        <v>29.629393399136</v>
      </c>
      <c r="AG406" s="62">
        <f>AG388*Assumptions!$C$58/12</f>
        <v>30.749880057974</v>
      </c>
      <c r="AH406" s="62">
        <f>AH388*Assumptions!$C$58/12</f>
        <v>31.8469290857473</v>
      </c>
      <c r="AI406" s="62">
        <f>AI388*Assumptions!$C$58/12</f>
        <v>32.8585745521041</v>
      </c>
      <c r="AJ406" s="62">
        <f>AJ388*Assumptions!$C$58/12</f>
        <v>33.8501981450993</v>
      </c>
      <c r="AK406" s="62">
        <f>AK388*Assumptions!$C$58/12</f>
        <v>34.8232937545801</v>
      </c>
      <c r="AL406" s="62">
        <f>AL388*Assumptions!$C$58/12</f>
        <v>35.7792305277097</v>
      </c>
      <c r="AM406" s="62">
        <f>AM388*Assumptions!$C$58/12</f>
        <v>36.719264566643</v>
      </c>
      <c r="AN406" s="62">
        <f>AN388*Assumptions!$C$58/12</f>
        <v>37.6445494187688</v>
      </c>
      <c r="AO406" s="62">
        <f>AO388*Assumptions!$C$58/12</f>
        <v>38.5561454926321</v>
      </c>
      <c r="AP406" s="62">
        <f>AP388*Assumptions!$C$58/12</f>
        <v>39.4550285173849</v>
      </c>
    </row>
    <row r="407">
      <c r="A407" s="35" t="inlineStr">
        <is>
          <t>Direct costs (AED)</t>
        </is>
      </c>
      <c r="B407" s="14" t="inlineStr">
        <is>
          <t>AED</t>
        </is>
      </c>
      <c r="C407" s="56">
        <f>SUM(G407:R407)</f>
        <v>128146.43387856</v>
      </c>
      <c r="D407" s="56">
        <f>SUM(S407:AD407)</f>
        <v>385859.262975268</v>
      </c>
      <c r="E407" s="56">
        <f>SUM(AE407:AP407)</f>
        <v>615594.005808439</v>
      </c>
      <c r="G407" s="12">
        <f>G406*Assumptions!$C$46*Assumptions!$C$47*Assumptions!$C$48*Assumptions!$C$45</f>
        <v>1500</v>
      </c>
      <c r="H407" s="12">
        <f>H406*Assumptions!$C$46*Assumptions!$C$47*Assumptions!$C$48*Assumptions!$C$45</f>
        <v>2932.5</v>
      </c>
      <c r="I407" s="12">
        <f>I406*Assumptions!$C$46*Assumptions!$C$47*Assumptions!$C$48*Assumptions!$C$45</f>
        <v>4303.17</v>
      </c>
      <c r="J407" s="12">
        <f>J406*Assumptions!$C$46*Assumptions!$C$47*Assumptions!$C$48*Assumptions!$C$45</f>
        <v>5617.1454</v>
      </c>
      <c r="K407" s="12">
        <f>K406*Assumptions!$C$46*Assumptions!$C$47*Assumptions!$C$48*Assumptions!$C$45</f>
        <v>7629.082404</v>
      </c>
      <c r="L407" s="12">
        <f>L406*Assumptions!$C$46*Assumptions!$C$47*Assumptions!$C$48*Assumptions!$C$45</f>
        <v>9593.2073004</v>
      </c>
      <c r="M407" s="12">
        <f>M406*Assumptions!$C$46*Assumptions!$C$47*Assumptions!$C$48*Assumptions!$C$45</f>
        <v>11513.3603221392</v>
      </c>
      <c r="N407" s="12">
        <f>N406*Assumptions!$C$46*Assumptions!$C$47*Assumptions!$C$48*Assumptions!$C$45</f>
        <v>13393.0347074025</v>
      </c>
      <c r="O407" s="12">
        <f>O406*Assumptions!$C$46*Assumptions!$C$47*Assumptions!$C$48*Assumptions!$C$45</f>
        <v>15235.4115089989</v>
      </c>
      <c r="P407" s="12">
        <f>P406*Assumptions!$C$46*Assumptions!$C$47*Assumptions!$C$48*Assumptions!$C$45</f>
        <v>17043.3906364148</v>
      </c>
      <c r="Q407" s="12">
        <f>Q406*Assumptions!$C$46*Assumptions!$C$47*Assumptions!$C$48*Assumptions!$C$45</f>
        <v>18819.6185580309</v>
      </c>
      <c r="R407" s="12">
        <f>R406*Assumptions!$C$46*Assumptions!$C$47*Assumptions!$C$48*Assumptions!$C$45</f>
        <v>20566.513041174</v>
      </c>
      <c r="S407" s="12">
        <f>S406*Assumptions!$C$46*Assumptions!$C$47*Assumptions!$C$48*Assumptions!$C$45</f>
        <v>22546.2852637335</v>
      </c>
      <c r="T407" s="12">
        <f>T406*Assumptions!$C$46*Assumptions!$C$47*Assumptions!$C$48*Assumptions!$C$45</f>
        <v>24478.4595923358</v>
      </c>
      <c r="U407" s="12">
        <f>U406*Assumptions!$C$46*Assumptions!$C$47*Assumptions!$C$48*Assumptions!$C$45</f>
        <v>26366.7812878909</v>
      </c>
      <c r="V407" s="12">
        <f>V406*Assumptions!$C$46*Assumptions!$C$47*Assumptions!$C$48*Assumptions!$C$45</f>
        <v>28214.6641691812</v>
      </c>
      <c r="W407" s="12">
        <f>W406*Assumptions!$C$46*Assumptions!$C$47*Assumptions!$C$48*Assumptions!$C$45</f>
        <v>29912.7233065664</v>
      </c>
      <c r="X407" s="12">
        <f>X406*Assumptions!$C$46*Assumptions!$C$47*Assumptions!$C$48*Assumptions!$C$45</f>
        <v>31576.3042172042</v>
      </c>
      <c r="Y407" s="12">
        <f>Y406*Assumptions!$C$46*Assumptions!$C$47*Assumptions!$C$48*Assumptions!$C$45</f>
        <v>33208.0089561199</v>
      </c>
      <c r="Z407" s="12">
        <f>Z406*Assumptions!$C$46*Assumptions!$C$47*Assumptions!$C$48*Assumptions!$C$45</f>
        <v>34810.2194516669</v>
      </c>
      <c r="AA407" s="12">
        <f>AA406*Assumptions!$C$46*Assumptions!$C$47*Assumptions!$C$48*Assumptions!$C$45</f>
        <v>36385.1183935314</v>
      </c>
      <c r="AB407" s="12">
        <f>AB406*Assumptions!$C$46*Assumptions!$C$47*Assumptions!$C$48*Assumptions!$C$45</f>
        <v>37934.7079458083</v>
      </c>
      <c r="AC407" s="12">
        <f>AC406*Assumptions!$C$46*Assumptions!$C$47*Assumptions!$C$48*Assumptions!$C$45</f>
        <v>39460.8265262419</v>
      </c>
      <c r="AD407" s="12">
        <f>AD406*Assumptions!$C$46*Assumptions!$C$47*Assumptions!$C$48*Assumptions!$C$45</f>
        <v>40965.1638649877</v>
      </c>
      <c r="AE407" s="12">
        <f>AE406*Assumptions!$C$46*Assumptions!$C$47*Assumptions!$C$48*Assumptions!$C$45</f>
        <v>42725.2745317702</v>
      </c>
      <c r="AF407" s="12">
        <f>AF406*Assumptions!$C$46*Assumptions!$C$47*Assumptions!$C$48*Assumptions!$C$45</f>
        <v>44444.090098704</v>
      </c>
      <c r="AG407" s="12">
        <f>AG406*Assumptions!$C$46*Assumptions!$C$47*Assumptions!$C$48*Assumptions!$C$45</f>
        <v>46124.820086961</v>
      </c>
      <c r="AH407" s="12">
        <f>AH406*Assumptions!$C$46*Assumptions!$C$47*Assumptions!$C$48*Assumptions!$C$45</f>
        <v>47770.393628621</v>
      </c>
      <c r="AI407" s="12">
        <f>AI406*Assumptions!$C$46*Assumptions!$C$47*Assumptions!$C$48*Assumptions!$C$45</f>
        <v>49287.8618281561</v>
      </c>
      <c r="AJ407" s="12">
        <f>AJ406*Assumptions!$C$46*Assumptions!$C$47*Assumptions!$C$48*Assumptions!$C$45</f>
        <v>50775.2972176489</v>
      </c>
      <c r="AK407" s="12">
        <f>AK406*Assumptions!$C$46*Assumptions!$C$47*Assumptions!$C$48*Assumptions!$C$45</f>
        <v>52234.9406318702</v>
      </c>
      <c r="AL407" s="12">
        <f>AL406*Assumptions!$C$46*Assumptions!$C$47*Assumptions!$C$48*Assumptions!$C$45</f>
        <v>53668.8457915646</v>
      </c>
      <c r="AM407" s="12">
        <f>AM406*Assumptions!$C$46*Assumptions!$C$47*Assumptions!$C$48*Assumptions!$C$45</f>
        <v>55078.8968499645</v>
      </c>
      <c r="AN407" s="12">
        <f>AN406*Assumptions!$C$46*Assumptions!$C$47*Assumptions!$C$48*Assumptions!$C$45</f>
        <v>56466.8241281532</v>
      </c>
      <c r="AO407" s="12">
        <f>AO406*Assumptions!$C$46*Assumptions!$C$47*Assumptions!$C$48*Assumptions!$C$45</f>
        <v>57834.2182389482</v>
      </c>
      <c r="AP407" s="12">
        <f>AP406*Assumptions!$C$46*Assumptions!$C$47*Assumptions!$C$48*Assumptions!$C$45</f>
        <v>59182.5427760774</v>
      </c>
    </row>
    <row r="408">
      <c r="A408" s="11" t="inlineStr">
        <is>
          <t>Law-firm panel membership</t>
        </is>
      </c>
      <c r="B408" s="14" t="inlineStr">
        <is>
          <t>AED</t>
        </is>
      </c>
      <c r="C408" s="56">
        <f>SUM(G408:R408)</f>
        <v>0</v>
      </c>
      <c r="D408" s="56">
        <f>SUM(S408:AD408)</f>
        <v>0</v>
      </c>
      <c r="E408" s="56">
        <f>SUM(AE408:AP408)</f>
        <v>240000</v>
      </c>
      <c r="G408" s="12">
        <f>IF(G366&gt;=Assumptions!$C$50,Assumptions!$C$49*Assumptions!$C$51,0)</f>
        <v>0</v>
      </c>
      <c r="H408" s="12">
        <f>IF(H366&gt;=Assumptions!$C$50,Assumptions!$C$49*Assumptions!$C$51,0)</f>
        <v>0</v>
      </c>
      <c r="I408" s="12">
        <f>IF(I366&gt;=Assumptions!$C$50,Assumptions!$C$49*Assumptions!$C$51,0)</f>
        <v>0</v>
      </c>
      <c r="J408" s="12">
        <f>IF(J366&gt;=Assumptions!$C$50,Assumptions!$C$49*Assumptions!$C$51,0)</f>
        <v>0</v>
      </c>
      <c r="K408" s="12">
        <f>IF(K366&gt;=Assumptions!$C$50,Assumptions!$C$49*Assumptions!$C$51,0)</f>
        <v>0</v>
      </c>
      <c r="L408" s="12">
        <f>IF(L366&gt;=Assumptions!$C$50,Assumptions!$C$49*Assumptions!$C$51,0)</f>
        <v>0</v>
      </c>
      <c r="M408" s="12">
        <f>IF(M366&gt;=Assumptions!$C$50,Assumptions!$C$49*Assumptions!$C$51,0)</f>
        <v>0</v>
      </c>
      <c r="N408" s="12">
        <f>IF(N366&gt;=Assumptions!$C$50,Assumptions!$C$49*Assumptions!$C$51,0)</f>
        <v>0</v>
      </c>
      <c r="O408" s="12">
        <f>IF(O366&gt;=Assumptions!$C$50,Assumptions!$C$49*Assumptions!$C$51,0)</f>
        <v>0</v>
      </c>
      <c r="P408" s="12">
        <f>IF(P366&gt;=Assumptions!$C$50,Assumptions!$C$49*Assumptions!$C$51,0)</f>
        <v>0</v>
      </c>
      <c r="Q408" s="12">
        <f>IF(Q366&gt;=Assumptions!$C$50,Assumptions!$C$49*Assumptions!$C$51,0)</f>
        <v>0</v>
      </c>
      <c r="R408" s="12">
        <f>IF(R366&gt;=Assumptions!$C$50,Assumptions!$C$49*Assumptions!$C$51,0)</f>
        <v>0</v>
      </c>
      <c r="S408" s="12">
        <f>IF(S366&gt;=Assumptions!$C$50,Assumptions!$C$49*Assumptions!$C$51,0)</f>
        <v>0</v>
      </c>
      <c r="T408" s="12">
        <f>IF(T366&gt;=Assumptions!$C$50,Assumptions!$C$49*Assumptions!$C$51,0)</f>
        <v>0</v>
      </c>
      <c r="U408" s="12">
        <f>IF(U366&gt;=Assumptions!$C$50,Assumptions!$C$49*Assumptions!$C$51,0)</f>
        <v>0</v>
      </c>
      <c r="V408" s="12">
        <f>IF(V366&gt;=Assumptions!$C$50,Assumptions!$C$49*Assumptions!$C$51,0)</f>
        <v>0</v>
      </c>
      <c r="W408" s="12">
        <f>IF(W366&gt;=Assumptions!$C$50,Assumptions!$C$49*Assumptions!$C$51,0)</f>
        <v>0</v>
      </c>
      <c r="X408" s="12">
        <f>IF(X366&gt;=Assumptions!$C$50,Assumptions!$C$49*Assumptions!$C$51,0)</f>
        <v>0</v>
      </c>
      <c r="Y408" s="12">
        <f>IF(Y366&gt;=Assumptions!$C$50,Assumptions!$C$49*Assumptions!$C$51,0)</f>
        <v>0</v>
      </c>
      <c r="Z408" s="12">
        <f>IF(Z366&gt;=Assumptions!$C$50,Assumptions!$C$49*Assumptions!$C$51,0)</f>
        <v>0</v>
      </c>
      <c r="AA408" s="12">
        <f>IF(AA366&gt;=Assumptions!$C$50,Assumptions!$C$49*Assumptions!$C$51,0)</f>
        <v>0</v>
      </c>
      <c r="AB408" s="12">
        <f>IF(AB366&gt;=Assumptions!$C$50,Assumptions!$C$49*Assumptions!$C$51,0)</f>
        <v>0</v>
      </c>
      <c r="AC408" s="12">
        <f>IF(AC366&gt;=Assumptions!$C$50,Assumptions!$C$49*Assumptions!$C$51,0)</f>
        <v>0</v>
      </c>
      <c r="AD408" s="12">
        <f>IF(AD366&gt;=Assumptions!$C$50,Assumptions!$C$49*Assumptions!$C$51,0)</f>
        <v>0</v>
      </c>
      <c r="AE408" s="12">
        <f>IF(AE366&gt;=Assumptions!$C$50,Assumptions!$C$49*Assumptions!$C$51,0)</f>
        <v>20000</v>
      </c>
      <c r="AF408" s="12">
        <f>IF(AF366&gt;=Assumptions!$C$50,Assumptions!$C$49*Assumptions!$C$51,0)</f>
        <v>20000</v>
      </c>
      <c r="AG408" s="12">
        <f>IF(AG366&gt;=Assumptions!$C$50,Assumptions!$C$49*Assumptions!$C$51,0)</f>
        <v>20000</v>
      </c>
      <c r="AH408" s="12">
        <f>IF(AH366&gt;=Assumptions!$C$50,Assumptions!$C$49*Assumptions!$C$51,0)</f>
        <v>20000</v>
      </c>
      <c r="AI408" s="12">
        <f>IF(AI366&gt;=Assumptions!$C$50,Assumptions!$C$49*Assumptions!$C$51,0)</f>
        <v>20000</v>
      </c>
      <c r="AJ408" s="12">
        <f>IF(AJ366&gt;=Assumptions!$C$50,Assumptions!$C$49*Assumptions!$C$51,0)</f>
        <v>20000</v>
      </c>
      <c r="AK408" s="12">
        <f>IF(AK366&gt;=Assumptions!$C$50,Assumptions!$C$49*Assumptions!$C$51,0)</f>
        <v>20000</v>
      </c>
      <c r="AL408" s="12">
        <f>IF(AL366&gt;=Assumptions!$C$50,Assumptions!$C$49*Assumptions!$C$51,0)</f>
        <v>20000</v>
      </c>
      <c r="AM408" s="12">
        <f>IF(AM366&gt;=Assumptions!$C$50,Assumptions!$C$49*Assumptions!$C$51,0)</f>
        <v>20000</v>
      </c>
      <c r="AN408" s="12">
        <f>IF(AN366&gt;=Assumptions!$C$50,Assumptions!$C$49*Assumptions!$C$51,0)</f>
        <v>20000</v>
      </c>
      <c r="AO408" s="12">
        <f>IF(AO366&gt;=Assumptions!$C$50,Assumptions!$C$49*Assumptions!$C$51,0)</f>
        <v>20000</v>
      </c>
      <c r="AP408" s="12">
        <f>IF(AP366&gt;=Assumptions!$C$50,Assumptions!$C$49*Assumptions!$C$51,0)</f>
        <v>20000</v>
      </c>
    </row>
    <row r="409">
      <c r="A409" s="38" t="inlineStr">
        <is>
          <t>Net revenue</t>
        </is>
      </c>
      <c r="B409" s="58" t="inlineStr">
        <is>
          <t>AED</t>
        </is>
      </c>
      <c r="C409" s="59">
        <f>SUM(G409:R409)</f>
        <v>6211394.28372339</v>
      </c>
      <c r="D409" s="59">
        <f>SUM(S409:AD409)</f>
        <v>13644080.3534997</v>
      </c>
      <c r="E409" s="59">
        <f>SUM(AE409:AP409)</f>
        <v>20482202.4607381</v>
      </c>
      <c r="F409" s="40" t="n"/>
      <c r="G409" s="51">
        <f>G403+G404+G405+G407+G408</f>
        <v>229650.509238095</v>
      </c>
      <c r="H409" s="51">
        <f>H403+H404+H405+H407+H408</f>
        <v>262284.990700952</v>
      </c>
      <c r="I409" s="51">
        <f>I403+I404+I405+I407+I408</f>
        <v>292428.165736838</v>
      </c>
      <c r="J409" s="51">
        <f>J403+J404+J405+J407+J408</f>
        <v>320297.821236075</v>
      </c>
      <c r="K409" s="51">
        <f>K403+K404+K405+K407+K408</f>
        <v>546840.479855001</v>
      </c>
      <c r="L409" s="51">
        <f>L403+L404+L405+L407+L408</f>
        <v>590670.074113277</v>
      </c>
      <c r="M409" s="51">
        <f>M403+M404+M405+M407+M408</f>
        <v>617414.599923788</v>
      </c>
      <c r="N409" s="51">
        <f>N403+N404+N405+N407+N408</f>
        <v>642484.510457648</v>
      </c>
      <c r="O409" s="51">
        <f>O403+O404+O405+O407+O408</f>
        <v>666017.835878819</v>
      </c>
      <c r="P409" s="51">
        <f>P403+P404+P405+P407+P408</f>
        <v>688139.818151741</v>
      </c>
      <c r="Q409" s="51">
        <f>Q403+Q404+Q405+Q407+Q408</f>
        <v>708964.219100067</v>
      </c>
      <c r="R409" s="51">
        <f>R403+R404+R405+R407+R408</f>
        <v>646201.259331094</v>
      </c>
      <c r="S409" s="51">
        <f>S403+S404+S405+S407+S408</f>
        <v>900943.300936961</v>
      </c>
      <c r="T409" s="51">
        <f>T403+T404+T405+T407+T408</f>
        <v>928229.505630377</v>
      </c>
      <c r="U409" s="51">
        <f>U403+U404+U405+U407+U408</f>
        <v>953806.779248232</v>
      </c>
      <c r="V409" s="51">
        <f>V403+V404+V405+V407+V408</f>
        <v>977814.564710334</v>
      </c>
      <c r="W409" s="51">
        <f>W403+W404+W405+W407+W408</f>
        <v>1170042.00951467</v>
      </c>
      <c r="X409" s="51">
        <f>X403+X404+X405+X407+X408</f>
        <v>1190941.76492431</v>
      </c>
      <c r="Y409" s="51">
        <f>Y403+Y404+Y405+Y407+Y408</f>
        <v>1210618.64342771</v>
      </c>
      <c r="Z409" s="51">
        <f>Z403+Z404+Z405+Z407+Z408</f>
        <v>1229168.15062905</v>
      </c>
      <c r="AA409" s="51">
        <f>AA403+AA404+AA405+AA407+AA408</f>
        <v>1246677.40583746</v>
      </c>
      <c r="AB409" s="51">
        <f>AB403+AB404+AB405+AB407+AB408</f>
        <v>1263225.96395983</v>
      </c>
      <c r="AC409" s="51">
        <f>AC403+AC404+AC405+AC407+AC408</f>
        <v>1278886.54983414</v>
      </c>
      <c r="AD409" s="51">
        <f>AD403+AD404+AD405+AD407+AD408</f>
        <v>1293725.71484657</v>
      </c>
      <c r="AE409" s="51">
        <f>AE403+AE404+AE405+AE407+AE408</f>
        <v>1502607.68954983</v>
      </c>
      <c r="AF409" s="51">
        <f>AF403+AF404+AF405+AF407+AF408</f>
        <v>1526531.20681211</v>
      </c>
      <c r="AG409" s="51">
        <f>AG403+AG404+AG405+AG407+AG408</f>
        <v>1548977.47421088</v>
      </c>
      <c r="AH409" s="51">
        <f>AH403+AH404+AH405+AH407+AH408</f>
        <v>1570065.49499728</v>
      </c>
      <c r="AI409" s="51">
        <f>AI403+AI404+AI405+AI407+AI408</f>
        <v>1734116.61303627</v>
      </c>
      <c r="AJ409" s="51">
        <f>AJ403+AJ404+AJ405+AJ407+AJ408</f>
        <v>1752516.22217272</v>
      </c>
      <c r="AK409" s="51">
        <f>AK403+AK404+AK405+AK407+AK408</f>
        <v>1769854.1080592</v>
      </c>
      <c r="AL409" s="51">
        <f>AL403+AL404+AL405+AL407+AL408</f>
        <v>1786212.18579493</v>
      </c>
      <c r="AM409" s="51">
        <f>AM403+AM404+AM405+AM407+AM408</f>
        <v>1801665.27016866</v>
      </c>
      <c r="AN409" s="51">
        <f>AN403+AN404+AN405+AN407+AN408</f>
        <v>1816281.76392585</v>
      </c>
      <c r="AO409" s="51">
        <f>AO403+AO404+AO405+AO407+AO408</f>
        <v>1830124.27326999</v>
      </c>
      <c r="AP409" s="51">
        <f>AP403+AP404+AP405+AP407+AP408</f>
        <v>1843250.15874038</v>
      </c>
    </row>
    <row r="412">
      <c r="A412" s="11" t="inlineStr">
        <is>
          <t>ID checks</t>
        </is>
      </c>
      <c r="B412" s="14" t="inlineStr">
        <is>
          <t>AED</t>
        </is>
      </c>
      <c r="C412" s="56">
        <f>SUM(G412:R412)</f>
        <v>128000</v>
      </c>
      <c r="D412" s="56">
        <f>SUM(S412:AD412)</f>
        <v>176000</v>
      </c>
      <c r="E412" s="56">
        <f>SUM(AE412:AP412)</f>
        <v>208000</v>
      </c>
      <c r="G412" s="12">
        <f>(G374+G384)*Assumptions!$C$54</f>
        <v>8000</v>
      </c>
      <c r="H412" s="12">
        <f>(H374+H384)*Assumptions!$C$54</f>
        <v>8000</v>
      </c>
      <c r="I412" s="12">
        <f>(I374+I384)*Assumptions!$C$54</f>
        <v>8000</v>
      </c>
      <c r="J412" s="12">
        <f>(J374+J384)*Assumptions!$C$54</f>
        <v>8000</v>
      </c>
      <c r="K412" s="12">
        <f>(K374+K384)*Assumptions!$C$54</f>
        <v>12000</v>
      </c>
      <c r="L412" s="12">
        <f>(L374+L384)*Assumptions!$C$54</f>
        <v>12000</v>
      </c>
      <c r="M412" s="12">
        <f>(M374+M384)*Assumptions!$C$54</f>
        <v>12000</v>
      </c>
      <c r="N412" s="12">
        <f>(N374+N384)*Assumptions!$C$54</f>
        <v>12000</v>
      </c>
      <c r="O412" s="12">
        <f>(O374+O384)*Assumptions!$C$54</f>
        <v>12000</v>
      </c>
      <c r="P412" s="12">
        <f>(P374+P384)*Assumptions!$C$54</f>
        <v>12000</v>
      </c>
      <c r="Q412" s="12">
        <f>(Q374+Q384)*Assumptions!$C$54</f>
        <v>12000</v>
      </c>
      <c r="R412" s="12">
        <f>(R374+R384)*Assumptions!$C$54</f>
        <v>12000</v>
      </c>
      <c r="S412" s="12">
        <f>(S374+S384)*Assumptions!$C$54</f>
        <v>14666.6666666667</v>
      </c>
      <c r="T412" s="12">
        <f>(T374+T384)*Assumptions!$C$54</f>
        <v>14666.6666666667</v>
      </c>
      <c r="U412" s="12">
        <f>(U374+U384)*Assumptions!$C$54</f>
        <v>14666.6666666667</v>
      </c>
      <c r="V412" s="12">
        <f>(V374+V384)*Assumptions!$C$54</f>
        <v>14666.6666666667</v>
      </c>
      <c r="W412" s="12">
        <f>(W374+W384)*Assumptions!$C$54</f>
        <v>14666.6666666667</v>
      </c>
      <c r="X412" s="12">
        <f>(X374+X384)*Assumptions!$C$54</f>
        <v>14666.6666666667</v>
      </c>
      <c r="Y412" s="12">
        <f>(Y374+Y384)*Assumptions!$C$54</f>
        <v>14666.6666666667</v>
      </c>
      <c r="Z412" s="12">
        <f>(Z374+Z384)*Assumptions!$C$54</f>
        <v>14666.6666666667</v>
      </c>
      <c r="AA412" s="12">
        <f>(AA374+AA384)*Assumptions!$C$54</f>
        <v>14666.6666666667</v>
      </c>
      <c r="AB412" s="12">
        <f>(AB374+AB384)*Assumptions!$C$54</f>
        <v>14666.6666666667</v>
      </c>
      <c r="AC412" s="12">
        <f>(AC374+AC384)*Assumptions!$C$54</f>
        <v>14666.6666666667</v>
      </c>
      <c r="AD412" s="12">
        <f>(AD374+AD384)*Assumptions!$C$54</f>
        <v>14666.6666666667</v>
      </c>
      <c r="AE412" s="12">
        <f>(AE374+AE384)*Assumptions!$C$54</f>
        <v>17333.3333333333</v>
      </c>
      <c r="AF412" s="12">
        <f>(AF374+AF384)*Assumptions!$C$54</f>
        <v>17333.3333333333</v>
      </c>
      <c r="AG412" s="12">
        <f>(AG374+AG384)*Assumptions!$C$54</f>
        <v>17333.3333333333</v>
      </c>
      <c r="AH412" s="12">
        <f>(AH374+AH384)*Assumptions!$C$54</f>
        <v>17333.3333333333</v>
      </c>
      <c r="AI412" s="12">
        <f>(AI374+AI384)*Assumptions!$C$54</f>
        <v>17333.3333333333</v>
      </c>
      <c r="AJ412" s="12">
        <f>(AJ374+AJ384)*Assumptions!$C$54</f>
        <v>17333.3333333333</v>
      </c>
      <c r="AK412" s="12">
        <f>(AK374+AK384)*Assumptions!$C$54</f>
        <v>17333.3333333333</v>
      </c>
      <c r="AL412" s="12">
        <f>(AL374+AL384)*Assumptions!$C$54</f>
        <v>17333.3333333333</v>
      </c>
      <c r="AM412" s="12">
        <f>(AM374+AM384)*Assumptions!$C$54</f>
        <v>17333.3333333333</v>
      </c>
      <c r="AN412" s="12">
        <f>(AN374+AN384)*Assumptions!$C$54</f>
        <v>17333.3333333333</v>
      </c>
      <c r="AO412" s="12">
        <f>(AO374+AO384)*Assumptions!$C$54</f>
        <v>17333.3333333333</v>
      </c>
      <c r="AP412" s="12">
        <f>(AP374+AP384)*Assumptions!$C$54</f>
        <v>17333.3333333333</v>
      </c>
    </row>
    <row r="413">
      <c r="A413" s="11" t="inlineStr">
        <is>
          <t>Messages, codes and notifications</t>
        </is>
      </c>
      <c r="B413" s="14" t="inlineStr">
        <is>
          <t>AED</t>
        </is>
      </c>
      <c r="C413" s="56">
        <f>SUM(G413:R413)</f>
        <v>102517.147102848</v>
      </c>
      <c r="D413" s="56">
        <f>SUM(S413:AD413)</f>
        <v>308687.410380215</v>
      </c>
      <c r="E413" s="56">
        <f>SUM(AE413:AP413)</f>
        <v>492475.204646751</v>
      </c>
      <c r="G413" s="12">
        <f>G388*Assumptions!$C$55</f>
        <v>1200</v>
      </c>
      <c r="H413" s="12">
        <f>H388*Assumptions!$C$55</f>
        <v>2346</v>
      </c>
      <c r="I413" s="12">
        <f>I388*Assumptions!$C$55</f>
        <v>3442.536</v>
      </c>
      <c r="J413" s="12">
        <f>J388*Assumptions!$C$55</f>
        <v>4493.71632</v>
      </c>
      <c r="K413" s="12">
        <f>K388*Assumptions!$C$55</f>
        <v>6103.2659232</v>
      </c>
      <c r="L413" s="12">
        <f>L388*Assumptions!$C$55</f>
        <v>7674.56584032</v>
      </c>
      <c r="M413" s="12">
        <f>M388*Assumptions!$C$55</f>
        <v>9210.68825771136</v>
      </c>
      <c r="N413" s="12">
        <f>N388*Assumptions!$C$55</f>
        <v>10714.427765922</v>
      </c>
      <c r="O413" s="12">
        <f>O388*Assumptions!$C$55</f>
        <v>12188.3292071992</v>
      </c>
      <c r="P413" s="12">
        <f>P388*Assumptions!$C$55</f>
        <v>13634.7125091318</v>
      </c>
      <c r="Q413" s="12">
        <f>Q388*Assumptions!$C$55</f>
        <v>15055.6948464247</v>
      </c>
      <c r="R413" s="12">
        <f>R388*Assumptions!$C$55</f>
        <v>16453.2104329392</v>
      </c>
      <c r="S413" s="12">
        <f>S388*Assumptions!$C$55</f>
        <v>18037.0282109868</v>
      </c>
      <c r="T413" s="12">
        <f>T388*Assumptions!$C$55</f>
        <v>19582.7676738687</v>
      </c>
      <c r="U413" s="12">
        <f>U388*Assumptions!$C$55</f>
        <v>21093.4250303127</v>
      </c>
      <c r="V413" s="12">
        <f>V388*Assumptions!$C$55</f>
        <v>22571.7313353449</v>
      </c>
      <c r="W413" s="12">
        <f>W388*Assumptions!$C$55</f>
        <v>23930.1786452531</v>
      </c>
      <c r="X413" s="12">
        <f>X388*Assumptions!$C$55</f>
        <v>25261.0433737634</v>
      </c>
      <c r="Y413" s="12">
        <f>Y388*Assumptions!$C$55</f>
        <v>26566.4071648959</v>
      </c>
      <c r="Z413" s="12">
        <f>Z388*Assumptions!$C$55</f>
        <v>27848.1755613336</v>
      </c>
      <c r="AA413" s="12">
        <f>AA388*Assumptions!$C$55</f>
        <v>29108.0947148251</v>
      </c>
      <c r="AB413" s="12">
        <f>AB388*Assumptions!$C$55</f>
        <v>30347.7663566466</v>
      </c>
      <c r="AC413" s="12">
        <f>AC388*Assumptions!$C$55</f>
        <v>31568.6612209935</v>
      </c>
      <c r="AD413" s="12">
        <f>AD388*Assumptions!$C$55</f>
        <v>32772.1310919901</v>
      </c>
      <c r="AE413" s="12">
        <f>AE388*Assumptions!$C$55</f>
        <v>34180.2196254162</v>
      </c>
      <c r="AF413" s="12">
        <f>AF388*Assumptions!$C$55</f>
        <v>35555.2720789632</v>
      </c>
      <c r="AG413" s="12">
        <f>AG388*Assumptions!$C$55</f>
        <v>36899.8560695688</v>
      </c>
      <c r="AH413" s="12">
        <f>AH388*Assumptions!$C$55</f>
        <v>38216.3149028968</v>
      </c>
      <c r="AI413" s="12">
        <f>AI388*Assumptions!$C$55</f>
        <v>39430.2894625249</v>
      </c>
      <c r="AJ413" s="12">
        <f>AJ388*Assumptions!$C$55</f>
        <v>40620.2377741191</v>
      </c>
      <c r="AK413" s="12">
        <f>AK388*Assumptions!$C$55</f>
        <v>41787.9525054961</v>
      </c>
      <c r="AL413" s="12">
        <f>AL388*Assumptions!$C$55</f>
        <v>42935.0766332517</v>
      </c>
      <c r="AM413" s="12">
        <f>AM388*Assumptions!$C$55</f>
        <v>44063.1174799716</v>
      </c>
      <c r="AN413" s="12">
        <f>AN388*Assumptions!$C$55</f>
        <v>45173.4593025226</v>
      </c>
      <c r="AO413" s="12">
        <f>AO388*Assumptions!$C$55</f>
        <v>46267.3745911586</v>
      </c>
      <c r="AP413" s="12">
        <f>AP388*Assumptions!$C$55</f>
        <v>47346.0342208619</v>
      </c>
    </row>
    <row r="414">
      <c r="A414" s="11" t="inlineStr">
        <is>
          <t>Hosting</t>
        </is>
      </c>
      <c r="B414" s="14" t="inlineStr">
        <is>
          <t>AED</t>
        </is>
      </c>
      <c r="C414" s="56">
        <f>SUM(G414:R414)</f>
        <v>34172.3823676161</v>
      </c>
      <c r="D414" s="56">
        <f>SUM(S414:AD414)</f>
        <v>102895.803460072</v>
      </c>
      <c r="E414" s="56">
        <f>SUM(AE414:AP414)</f>
        <v>164158.401548917</v>
      </c>
      <c r="G414" s="12">
        <f>G388*Assumptions!$C$56</f>
        <v>400</v>
      </c>
      <c r="H414" s="12">
        <f>H388*Assumptions!$C$56</f>
        <v>782</v>
      </c>
      <c r="I414" s="12">
        <f>I388*Assumptions!$C$56</f>
        <v>1147.512</v>
      </c>
      <c r="J414" s="12">
        <f>J388*Assumptions!$C$56</f>
        <v>1497.90544</v>
      </c>
      <c r="K414" s="12">
        <f>K388*Assumptions!$C$56</f>
        <v>2034.4219744</v>
      </c>
      <c r="L414" s="12">
        <f>L388*Assumptions!$C$56</f>
        <v>2558.18861344</v>
      </c>
      <c r="M414" s="12">
        <f>M388*Assumptions!$C$56</f>
        <v>3070.22941923712</v>
      </c>
      <c r="N414" s="12">
        <f>N388*Assumptions!$C$56</f>
        <v>3571.47592197399</v>
      </c>
      <c r="O414" s="12">
        <f>O388*Assumptions!$C$56</f>
        <v>4062.77640239972</v>
      </c>
      <c r="P414" s="12">
        <f>P388*Assumptions!$C$56</f>
        <v>4544.9041697106</v>
      </c>
      <c r="Q414" s="12">
        <f>Q388*Assumptions!$C$56</f>
        <v>5018.56494880825</v>
      </c>
      <c r="R414" s="12">
        <f>R388*Assumptions!$C$56</f>
        <v>5484.4034776464</v>
      </c>
      <c r="S414" s="12">
        <f>S388*Assumptions!$C$56</f>
        <v>6012.3427369956</v>
      </c>
      <c r="T414" s="12">
        <f>T388*Assumptions!$C$56</f>
        <v>6527.58922462289</v>
      </c>
      <c r="U414" s="12">
        <f>U388*Assumptions!$C$56</f>
        <v>7031.1416767709</v>
      </c>
      <c r="V414" s="12">
        <f>V388*Assumptions!$C$56</f>
        <v>7523.91044511498</v>
      </c>
      <c r="W414" s="12">
        <f>W388*Assumptions!$C$56</f>
        <v>7976.72621508438</v>
      </c>
      <c r="X414" s="12">
        <f>X388*Assumptions!$C$56</f>
        <v>8420.34779125446</v>
      </c>
      <c r="Y414" s="12">
        <f>Y388*Assumptions!$C$56</f>
        <v>8855.46905496531</v>
      </c>
      <c r="Z414" s="12">
        <f>Z388*Assumptions!$C$56</f>
        <v>9282.72518711118</v>
      </c>
      <c r="AA414" s="12">
        <f>AA388*Assumptions!$C$56</f>
        <v>9702.69823827505</v>
      </c>
      <c r="AB414" s="12">
        <f>AB388*Assumptions!$C$56</f>
        <v>10115.9221188822</v>
      </c>
      <c r="AC414" s="12">
        <f>AC388*Assumptions!$C$56</f>
        <v>10522.8870736645</v>
      </c>
      <c r="AD414" s="12">
        <f>AD388*Assumptions!$C$56</f>
        <v>10924.04369733</v>
      </c>
      <c r="AE414" s="12">
        <f>AE388*Assumptions!$C$56</f>
        <v>11393.4065418054</v>
      </c>
      <c r="AF414" s="12">
        <f>AF388*Assumptions!$C$56</f>
        <v>11851.7573596544</v>
      </c>
      <c r="AG414" s="12">
        <f>AG388*Assumptions!$C$56</f>
        <v>12299.9520231896</v>
      </c>
      <c r="AH414" s="12">
        <f>AH388*Assumptions!$C$56</f>
        <v>12738.7716342989</v>
      </c>
      <c r="AI414" s="12">
        <f>AI388*Assumptions!$C$56</f>
        <v>13143.4298208416</v>
      </c>
      <c r="AJ414" s="12">
        <f>AJ388*Assumptions!$C$56</f>
        <v>13540.0792580397</v>
      </c>
      <c r="AK414" s="12">
        <f>AK388*Assumptions!$C$56</f>
        <v>13929.317501832</v>
      </c>
      <c r="AL414" s="12">
        <f>AL388*Assumptions!$C$56</f>
        <v>14311.6922110839</v>
      </c>
      <c r="AM414" s="12">
        <f>AM388*Assumptions!$C$56</f>
        <v>14687.7058266572</v>
      </c>
      <c r="AN414" s="12">
        <f>AN388*Assumptions!$C$56</f>
        <v>15057.8197675075</v>
      </c>
      <c r="AO414" s="12">
        <f>AO388*Assumptions!$C$56</f>
        <v>15422.4581970529</v>
      </c>
      <c r="AP414" s="12">
        <f>AP388*Assumptions!$C$56</f>
        <v>15782.011406954</v>
      </c>
    </row>
    <row r="415">
      <c r="A415" s="11" t="inlineStr">
        <is>
          <t>Refunds and chargebacks</t>
        </is>
      </c>
      <c r="B415" s="14" t="inlineStr">
        <is>
          <t>AED</t>
        </is>
      </c>
      <c r="C415" s="56">
        <f>SUM(G415:R415)</f>
        <v>176127.563330871</v>
      </c>
      <c r="D415" s="56">
        <f>SUM(S415:AD415)</f>
        <v>374595.076937215</v>
      </c>
      <c r="E415" s="56">
        <f>SUM(AE415:AP415)</f>
        <v>551862.613299384</v>
      </c>
      <c r="G415" s="12">
        <f>(G403+G404)*Assumptions!$C$57</f>
        <v>6844.51527714286</v>
      </c>
      <c r="H415" s="12">
        <f>(H403+H404)*Assumptions!$C$57</f>
        <v>7780.57472102857</v>
      </c>
      <c r="I415" s="12">
        <f>(I403+I404)*Assumptions!$C$57</f>
        <v>8643.74987210514</v>
      </c>
      <c r="J415" s="12">
        <f>(J403+J404)*Assumptions!$C$57</f>
        <v>9440.42027508224</v>
      </c>
      <c r="K415" s="12">
        <f>(K403+K404)*Assumptions!$C$57</f>
        <v>16176.34192353</v>
      </c>
      <c r="L415" s="12">
        <f>(L403+L404)*Assumptions!$C$57</f>
        <v>16856.7135663623</v>
      </c>
      <c r="M415" s="12">
        <f>(M403+M404)*Assumptions!$C$57</f>
        <v>17486.2355687211</v>
      </c>
      <c r="N415" s="12">
        <f>(N403+N404)*Assumptions!$C$57</f>
        <v>18069.1621900632</v>
      </c>
      <c r="O415" s="12">
        <f>(O403+O404)*Assumptions!$C$57</f>
        <v>18609.3480405547</v>
      </c>
      <c r="P415" s="12">
        <f>(P403+P404)*Assumptions!$C$57</f>
        <v>19110.2893872749</v>
      </c>
      <c r="Q415" s="12">
        <f>(Q403+Q404)*Assumptions!$C$57</f>
        <v>19575.1609027792</v>
      </c>
      <c r="R415" s="12">
        <f>(R403+R404)*Assumptions!$C$57</f>
        <v>17535.0516062272</v>
      </c>
      <c r="S415" s="12">
        <f>(S403+S404)*Assumptions!$C$57</f>
        <v>24999.1333543728</v>
      </c>
      <c r="T415" s="12">
        <f>(T403+T404)*Assumptions!$C$57</f>
        <v>25643.8238056011</v>
      </c>
      <c r="U415" s="12">
        <f>(U403+U404)*Assumptions!$C$57</f>
        <v>26241.1930615368</v>
      </c>
      <c r="V415" s="12">
        <f>(V403+V404)*Assumptions!$C$57</f>
        <v>26795.1171660837</v>
      </c>
      <c r="W415" s="12">
        <f>(W403+W404)*Assumptions!$C$57</f>
        <v>32409.1151878491</v>
      </c>
      <c r="X415" s="12">
        <f>(X403+X404)*Assumptions!$C$57</f>
        <v>32886.385568181</v>
      </c>
      <c r="Y415" s="12">
        <f>(Y403+Y404)*Assumptions!$C$57</f>
        <v>33329.8384967806</v>
      </c>
      <c r="Z415" s="12">
        <f>(Z403+Z404)*Assumptions!$C$57</f>
        <v>33742.1247682214</v>
      </c>
      <c r="AA415" s="12">
        <f>(AA403+AA404)*Assumptions!$C$57</f>
        <v>34125.661519706</v>
      </c>
      <c r="AB415" s="12">
        <f>(AB403+AB404)*Assumptions!$C$57</f>
        <v>34482.6552036722</v>
      </c>
      <c r="AC415" s="12">
        <f>(AC403+AC404)*Assumptions!$C$57</f>
        <v>34815.1221076625</v>
      </c>
      <c r="AD415" s="12">
        <f>(AD403+AD404)*Assumptions!$C$57</f>
        <v>35124.9066975482</v>
      </c>
      <c r="AE415" s="12">
        <f>(AE403+AE404)*Assumptions!$C$57</f>
        <v>40632.9559786355</v>
      </c>
      <c r="AF415" s="12">
        <f>(AF403+AF404)*Assumptions!$C$57</f>
        <v>41195.96809548</v>
      </c>
      <c r="AG415" s="12">
        <f>(AG403+AG404)*Assumptions!$C$57</f>
        <v>41718.0904185</v>
      </c>
      <c r="AH415" s="12">
        <f>(AH403+AH404)*Assumptions!$C$57</f>
        <v>42202.6294233426</v>
      </c>
      <c r="AI415" s="12">
        <f>(AI403+AI404)*Assumptions!$C$57</f>
        <v>46987.5908265541</v>
      </c>
      <c r="AJ415" s="12">
        <f>(AJ403+AJ404)*Assumptions!$C$57</f>
        <v>47405.7099155932</v>
      </c>
      <c r="AK415" s="12">
        <f>(AK403+AK404)*Assumptions!$C$57</f>
        <v>47794.4785849077</v>
      </c>
      <c r="AL415" s="12">
        <f>(AL403+AL404)*Assumptions!$C$57</f>
        <v>48156.1694526071</v>
      </c>
      <c r="AM415" s="12">
        <f>(AM403+AM404)*Assumptions!$C$57</f>
        <v>48492.857388563</v>
      </c>
      <c r="AN415" s="12">
        <f>(AN403+AN404)*Assumptions!$C$57</f>
        <v>48806.4387462417</v>
      </c>
      <c r="AO415" s="12">
        <f>(AO403+AO404)*Assumptions!$C$57</f>
        <v>49098.6485565944</v>
      </c>
      <c r="AP415" s="12">
        <f>(AP403+AP404)*Assumptions!$C$57</f>
        <v>49371.0759123643</v>
      </c>
    </row>
    <row r="416">
      <c r="A416" s="35" t="inlineStr">
        <is>
          <t>Fixed costs (AED)</t>
        </is>
      </c>
      <c r="B416" s="14" t="inlineStr">
        <is>
          <t>AED</t>
        </is>
      </c>
      <c r="C416" s="56">
        <f>SUM(G416:R416)</f>
        <v>2562.92867757121</v>
      </c>
      <c r="D416" s="56">
        <f>SUM(S416:AD416)</f>
        <v>7717.18525950536</v>
      </c>
      <c r="E416" s="56">
        <f>SUM(AE416:AP416)</f>
        <v>12311.8801161688</v>
      </c>
      <c r="G416" s="12">
        <f>G406*Assumptions!$C$59</f>
        <v>30</v>
      </c>
      <c r="H416" s="12">
        <f>H406*Assumptions!$C$59</f>
        <v>58.65</v>
      </c>
      <c r="I416" s="12">
        <f>I406*Assumptions!$C$59</f>
        <v>86.0634</v>
      </c>
      <c r="J416" s="12">
        <f>J406*Assumptions!$C$59</f>
        <v>112.342908</v>
      </c>
      <c r="K416" s="12">
        <f>K406*Assumptions!$C$59</f>
        <v>152.58164808</v>
      </c>
      <c r="L416" s="12">
        <f>L406*Assumptions!$C$59</f>
        <v>191.864146008</v>
      </c>
      <c r="M416" s="12">
        <f>M406*Assumptions!$C$59</f>
        <v>230.267206442784</v>
      </c>
      <c r="N416" s="12">
        <f>N406*Assumptions!$C$59</f>
        <v>267.860694148049</v>
      </c>
      <c r="O416" s="12">
        <f>O406*Assumptions!$C$59</f>
        <v>304.708230179979</v>
      </c>
      <c r="P416" s="12">
        <f>P406*Assumptions!$C$59</f>
        <v>340.867812728295</v>
      </c>
      <c r="Q416" s="12">
        <f>Q406*Assumptions!$C$59</f>
        <v>376.392371160618</v>
      </c>
      <c r="R416" s="12">
        <f>R406*Assumptions!$C$59</f>
        <v>411.33026082348</v>
      </c>
      <c r="S416" s="12">
        <f>S406*Assumptions!$C$59</f>
        <v>450.92570527467</v>
      </c>
      <c r="T416" s="12">
        <f>T406*Assumptions!$C$59</f>
        <v>489.569191846717</v>
      </c>
      <c r="U416" s="12">
        <f>U406*Assumptions!$C$59</f>
        <v>527.335625757817</v>
      </c>
      <c r="V416" s="12">
        <f>V406*Assumptions!$C$59</f>
        <v>564.293283383624</v>
      </c>
      <c r="W416" s="12">
        <f>W406*Assumptions!$C$59</f>
        <v>598.254466131328</v>
      </c>
      <c r="X416" s="12">
        <f>X406*Assumptions!$C$59</f>
        <v>631.526084344084</v>
      </c>
      <c r="Y416" s="12">
        <f>Y406*Assumptions!$C$59</f>
        <v>664.160179122399</v>
      </c>
      <c r="Z416" s="12">
        <f>Z406*Assumptions!$C$59</f>
        <v>696.204389033339</v>
      </c>
      <c r="AA416" s="12">
        <f>AA406*Assumptions!$C$59</f>
        <v>727.702367870628</v>
      </c>
      <c r="AB416" s="12">
        <f>AB406*Assumptions!$C$59</f>
        <v>758.694158916166</v>
      </c>
      <c r="AC416" s="12">
        <f>AC406*Assumptions!$C$59</f>
        <v>789.216530524838</v>
      </c>
      <c r="AD416" s="12">
        <f>AD406*Assumptions!$C$59</f>
        <v>819.303277299753</v>
      </c>
      <c r="AE416" s="12">
        <f>AE406*Assumptions!$C$59</f>
        <v>854.505490635405</v>
      </c>
      <c r="AF416" s="12">
        <f>AF406*Assumptions!$C$59</f>
        <v>888.881801974081</v>
      </c>
      <c r="AG416" s="12">
        <f>AG406*Assumptions!$C$59</f>
        <v>922.49640173922</v>
      </c>
      <c r="AH416" s="12">
        <f>AH406*Assumptions!$C$59</f>
        <v>955.407872572421</v>
      </c>
      <c r="AI416" s="12">
        <f>AI406*Assumptions!$C$59</f>
        <v>985.757236563123</v>
      </c>
      <c r="AJ416" s="12">
        <f>AJ406*Assumptions!$C$59</f>
        <v>1015.50594435298</v>
      </c>
      <c r="AK416" s="12">
        <f>AK406*Assumptions!$C$59</f>
        <v>1044.6988126374</v>
      </c>
      <c r="AL416" s="12">
        <f>AL406*Assumptions!$C$59</f>
        <v>1073.37691583129</v>
      </c>
      <c r="AM416" s="12">
        <f>AM406*Assumptions!$C$59</f>
        <v>1101.57793699929</v>
      </c>
      <c r="AN416" s="12">
        <f>AN406*Assumptions!$C$59</f>
        <v>1129.33648256306</v>
      </c>
      <c r="AO416" s="12">
        <f>AO406*Assumptions!$C$59</f>
        <v>1156.68436477896</v>
      </c>
      <c r="AP416" s="12">
        <f>AP406*Assumptions!$C$59</f>
        <v>1183.65085552155</v>
      </c>
    </row>
    <row r="417">
      <c r="A417" s="11" t="inlineStr">
        <is>
          <t>Paid to law firms</t>
        </is>
      </c>
      <c r="B417" s="14" t="inlineStr">
        <is>
          <t>AED</t>
        </is>
      </c>
      <c r="C417" s="56">
        <f>SUM(G417:R417)</f>
        <v>0</v>
      </c>
      <c r="D417" s="56">
        <f>SUM(S417:AD417)</f>
        <v>0</v>
      </c>
      <c r="E417" s="56">
        <f>SUM(AE417:AP417)</f>
        <v>0</v>
      </c>
      <c r="G417" s="12">
        <f>G406*Assumptions!$C$60</f>
        <v>0</v>
      </c>
      <c r="H417" s="12">
        <f>H406*Assumptions!$C$60</f>
        <v>0</v>
      </c>
      <c r="I417" s="12">
        <f>I406*Assumptions!$C$60</f>
        <v>0</v>
      </c>
      <c r="J417" s="12">
        <f>J406*Assumptions!$C$60</f>
        <v>0</v>
      </c>
      <c r="K417" s="12">
        <f>K406*Assumptions!$C$60</f>
        <v>0</v>
      </c>
      <c r="L417" s="12">
        <f>L406*Assumptions!$C$60</f>
        <v>0</v>
      </c>
      <c r="M417" s="12">
        <f>M406*Assumptions!$C$60</f>
        <v>0</v>
      </c>
      <c r="N417" s="12">
        <f>N406*Assumptions!$C$60</f>
        <v>0</v>
      </c>
      <c r="O417" s="12">
        <f>O406*Assumptions!$C$60</f>
        <v>0</v>
      </c>
      <c r="P417" s="12">
        <f>P406*Assumptions!$C$60</f>
        <v>0</v>
      </c>
      <c r="Q417" s="12">
        <f>Q406*Assumptions!$C$60</f>
        <v>0</v>
      </c>
      <c r="R417" s="12">
        <f>R406*Assumptions!$C$60</f>
        <v>0</v>
      </c>
      <c r="S417" s="12">
        <f>S406*Assumptions!$C$60</f>
        <v>0</v>
      </c>
      <c r="T417" s="12">
        <f>T406*Assumptions!$C$60</f>
        <v>0</v>
      </c>
      <c r="U417" s="12">
        <f>U406*Assumptions!$C$60</f>
        <v>0</v>
      </c>
      <c r="V417" s="12">
        <f>V406*Assumptions!$C$60</f>
        <v>0</v>
      </c>
      <c r="W417" s="12">
        <f>W406*Assumptions!$C$60</f>
        <v>0</v>
      </c>
      <c r="X417" s="12">
        <f>X406*Assumptions!$C$60</f>
        <v>0</v>
      </c>
      <c r="Y417" s="12">
        <f>Y406*Assumptions!$C$60</f>
        <v>0</v>
      </c>
      <c r="Z417" s="12">
        <f>Z406*Assumptions!$C$60</f>
        <v>0</v>
      </c>
      <c r="AA417" s="12">
        <f>AA406*Assumptions!$C$60</f>
        <v>0</v>
      </c>
      <c r="AB417" s="12">
        <f>AB406*Assumptions!$C$60</f>
        <v>0</v>
      </c>
      <c r="AC417" s="12">
        <f>AC406*Assumptions!$C$60</f>
        <v>0</v>
      </c>
      <c r="AD417" s="12">
        <f>AD406*Assumptions!$C$60</f>
        <v>0</v>
      </c>
      <c r="AE417" s="12">
        <f>AE406*Assumptions!$C$60</f>
        <v>0</v>
      </c>
      <c r="AF417" s="12">
        <f>AF406*Assumptions!$C$60</f>
        <v>0</v>
      </c>
      <c r="AG417" s="12">
        <f>AG406*Assumptions!$C$60</f>
        <v>0</v>
      </c>
      <c r="AH417" s="12">
        <f>AH406*Assumptions!$C$60</f>
        <v>0</v>
      </c>
      <c r="AI417" s="12">
        <f>AI406*Assumptions!$C$60</f>
        <v>0</v>
      </c>
      <c r="AJ417" s="12">
        <f>AJ406*Assumptions!$C$60</f>
        <v>0</v>
      </c>
      <c r="AK417" s="12">
        <f>AK406*Assumptions!$C$60</f>
        <v>0</v>
      </c>
      <c r="AL417" s="12">
        <f>AL406*Assumptions!$C$60</f>
        <v>0</v>
      </c>
      <c r="AM417" s="12">
        <f>AM406*Assumptions!$C$60</f>
        <v>0</v>
      </c>
      <c r="AN417" s="12">
        <f>AN406*Assumptions!$C$60</f>
        <v>0</v>
      </c>
      <c r="AO417" s="12">
        <f>AO406*Assumptions!$C$60</f>
        <v>0</v>
      </c>
      <c r="AP417" s="12">
        <f>AP406*Assumptions!$C$60</f>
        <v>0</v>
      </c>
    </row>
    <row r="418">
      <c r="A418" s="38" t="inlineStr">
        <is>
          <t>Direct costs</t>
        </is>
      </c>
      <c r="B418" s="58" t="inlineStr">
        <is>
          <t>AED</t>
        </is>
      </c>
      <c r="C418" s="59">
        <f>SUM(G418:R418)</f>
        <v>443380.021478907</v>
      </c>
      <c r="D418" s="59">
        <f>SUM(S418:AD418)</f>
        <v>969895.476037007</v>
      </c>
      <c r="E418" s="59">
        <f>SUM(AE418:AP418)</f>
        <v>1428808.09961122</v>
      </c>
      <c r="F418" s="40" t="n"/>
      <c r="G418" s="51">
        <f>SUM(G412:G417)</f>
        <v>16474.5152771429</v>
      </c>
      <c r="H418" s="51">
        <f>SUM(H412:H417)</f>
        <v>18967.2247210286</v>
      </c>
      <c r="I418" s="51">
        <f>SUM(I412:I417)</f>
        <v>21319.8612721051</v>
      </c>
      <c r="J418" s="51">
        <f>SUM(J412:J417)</f>
        <v>23544.3849430822</v>
      </c>
      <c r="K418" s="51">
        <f>SUM(K412:K417)</f>
        <v>36466.61146921</v>
      </c>
      <c r="L418" s="51">
        <f>SUM(L412:L417)</f>
        <v>39281.3321661303</v>
      </c>
      <c r="M418" s="51">
        <f>SUM(M412:M417)</f>
        <v>41997.4204521124</v>
      </c>
      <c r="N418" s="51">
        <f>SUM(N412:N417)</f>
        <v>44622.9265721072</v>
      </c>
      <c r="O418" s="51">
        <f>SUM(O412:O417)</f>
        <v>47165.1618803335</v>
      </c>
      <c r="P418" s="51">
        <f>SUM(P412:P417)</f>
        <v>49630.7738788456</v>
      </c>
      <c r="Q418" s="51">
        <f>SUM(Q412:Q417)</f>
        <v>52025.8130691728</v>
      </c>
      <c r="R418" s="51">
        <f>SUM(R412:R417)</f>
        <v>51883.9957776362</v>
      </c>
      <c r="S418" s="51">
        <f>SUM(S412:S417)</f>
        <v>64166.0966742966</v>
      </c>
      <c r="T418" s="51">
        <f>SUM(T412:T417)</f>
        <v>66910.416562606</v>
      </c>
      <c r="U418" s="51">
        <f>SUM(U412:U417)</f>
        <v>69559.7620610449</v>
      </c>
      <c r="V418" s="51">
        <f>SUM(V412:V417)</f>
        <v>72121.7188965939</v>
      </c>
      <c r="W418" s="51">
        <f>SUM(W412:W417)</f>
        <v>79580.9411809847</v>
      </c>
      <c r="X418" s="51">
        <f>SUM(X412:X417)</f>
        <v>81865.9694842096</v>
      </c>
      <c r="Y418" s="51">
        <f>SUM(Y412:Y417)</f>
        <v>84082.5415624309</v>
      </c>
      <c r="Z418" s="51">
        <f>SUM(Z412:Z417)</f>
        <v>86235.8965723661</v>
      </c>
      <c r="AA418" s="51">
        <f>SUM(AA412:AA417)</f>
        <v>88330.8235073435</v>
      </c>
      <c r="AB418" s="51">
        <f>SUM(AB412:AB417)</f>
        <v>90371.7045047839</v>
      </c>
      <c r="AC418" s="51">
        <f>SUM(AC412:AC417)</f>
        <v>92362.5535995121</v>
      </c>
      <c r="AD418" s="51">
        <f>SUM(AD412:AD417)</f>
        <v>94307.0514308348</v>
      </c>
      <c r="AE418" s="51">
        <f>SUM(AE412:AE417)</f>
        <v>104394.420969826</v>
      </c>
      <c r="AF418" s="51">
        <f>SUM(AF412:AF417)</f>
        <v>106825.212669405</v>
      </c>
      <c r="AG418" s="51">
        <f>SUM(AG412:AG417)</f>
        <v>109173.728246331</v>
      </c>
      <c r="AH418" s="51">
        <f>SUM(AH412:AH417)</f>
        <v>111446.457166444</v>
      </c>
      <c r="AI418" s="51">
        <f>SUM(AI412:AI417)</f>
        <v>117880.400679817</v>
      </c>
      <c r="AJ418" s="51">
        <f>SUM(AJ412:AJ417)</f>
        <v>119914.866225438</v>
      </c>
      <c r="AK418" s="51">
        <f>SUM(AK412:AK417)</f>
        <v>121889.780738207</v>
      </c>
      <c r="AL418" s="51">
        <f>SUM(AL412:AL417)</f>
        <v>123809.648546107</v>
      </c>
      <c r="AM418" s="51">
        <f>SUM(AM412:AM417)</f>
        <v>125678.591965524</v>
      </c>
      <c r="AN418" s="51">
        <f>SUM(AN412:AN417)</f>
        <v>127500.387632168</v>
      </c>
      <c r="AO418" s="51">
        <f>SUM(AO412:AO417)</f>
        <v>129278.499042918</v>
      </c>
      <c r="AP418" s="51">
        <f>SUM(AP412:AP417)</f>
        <v>131016.105729035</v>
      </c>
    </row>
    <row r="419">
      <c r="A419" s="4" t="inlineStr">
        <is>
          <t>Contribution</t>
        </is>
      </c>
      <c r="B419" s="14" t="inlineStr">
        <is>
          <t>AED</t>
        </is>
      </c>
      <c r="C419" s="56">
        <f>SUM(G419:R419)</f>
        <v>5768014.26224449</v>
      </c>
      <c r="D419" s="56">
        <f>SUM(S419:AD419)</f>
        <v>12674184.8774626</v>
      </c>
      <c r="E419" s="56">
        <f>SUM(AE419:AP419)</f>
        <v>19053394.3611269</v>
      </c>
      <c r="G419" s="57">
        <f>G409-G418</f>
        <v>213175.993960952</v>
      </c>
      <c r="H419" s="57">
        <f>H409-H418</f>
        <v>243317.765979924</v>
      </c>
      <c r="I419" s="57">
        <f>I409-I418</f>
        <v>271108.304464733</v>
      </c>
      <c r="J419" s="57">
        <f>J409-J418</f>
        <v>296753.436292992</v>
      </c>
      <c r="K419" s="57">
        <f>K409-K418</f>
        <v>510373.868385791</v>
      </c>
      <c r="L419" s="57">
        <f>L409-L418</f>
        <v>551388.741947147</v>
      </c>
      <c r="M419" s="57">
        <f>M409-M418</f>
        <v>575417.179471675</v>
      </c>
      <c r="N419" s="57">
        <f>N409-N418</f>
        <v>597861.58388554</v>
      </c>
      <c r="O419" s="57">
        <f>O409-O418</f>
        <v>618852.673998485</v>
      </c>
      <c r="P419" s="57">
        <f>P409-P418</f>
        <v>638509.044272896</v>
      </c>
      <c r="Q419" s="57">
        <f>Q409-Q418</f>
        <v>656938.406030894</v>
      </c>
      <c r="R419" s="57">
        <f>R409-R418</f>
        <v>594317.263553458</v>
      </c>
      <c r="S419" s="57">
        <f>S409-S418</f>
        <v>836777.204262665</v>
      </c>
      <c r="T419" s="57">
        <f>T409-T418</f>
        <v>861319.089067771</v>
      </c>
      <c r="U419" s="57">
        <f>U409-U418</f>
        <v>884247.017187187</v>
      </c>
      <c r="V419" s="57">
        <f>V409-V418</f>
        <v>905692.84581374</v>
      </c>
      <c r="W419" s="57">
        <f>W409-W418</f>
        <v>1090461.06833369</v>
      </c>
      <c r="X419" s="57">
        <f>X409-X418</f>
        <v>1109075.7954401</v>
      </c>
      <c r="Y419" s="57">
        <f>Y409-Y418</f>
        <v>1126536.10186528</v>
      </c>
      <c r="Z419" s="57">
        <f>Z409-Z418</f>
        <v>1142932.25405668</v>
      </c>
      <c r="AA419" s="57">
        <f>AA409-AA418</f>
        <v>1158346.58233012</v>
      </c>
      <c r="AB419" s="57">
        <f>AB409-AB418</f>
        <v>1172854.25945505</v>
      </c>
      <c r="AC419" s="57">
        <f>AC409-AC418</f>
        <v>1186523.99623463</v>
      </c>
      <c r="AD419" s="57">
        <f>AD409-AD418</f>
        <v>1199418.66341574</v>
      </c>
      <c r="AE419" s="57">
        <f>AE409-AE418</f>
        <v>1398213.26858</v>
      </c>
      <c r="AF419" s="57">
        <f>AF409-AF418</f>
        <v>1419705.99414271</v>
      </c>
      <c r="AG419" s="57">
        <f>AG409-AG418</f>
        <v>1439803.74596455</v>
      </c>
      <c r="AH419" s="57">
        <f>AH409-AH418</f>
        <v>1458619.03783084</v>
      </c>
      <c r="AI419" s="57">
        <f>AI409-AI418</f>
        <v>1616236.21235645</v>
      </c>
      <c r="AJ419" s="57">
        <f>AJ409-AJ418</f>
        <v>1632601.35594728</v>
      </c>
      <c r="AK419" s="57">
        <f>AK409-AK418</f>
        <v>1647964.327321</v>
      </c>
      <c r="AL419" s="57">
        <f>AL409-AL418</f>
        <v>1662402.53724882</v>
      </c>
      <c r="AM419" s="57">
        <f>AM409-AM418</f>
        <v>1675986.67820314</v>
      </c>
      <c r="AN419" s="57">
        <f>AN409-AN418</f>
        <v>1688781.37629368</v>
      </c>
      <c r="AO419" s="57">
        <f>AO409-AO418</f>
        <v>1700845.77422707</v>
      </c>
      <c r="AP419" s="57">
        <f>AP409-AP418</f>
        <v>1712234.05301134</v>
      </c>
    </row>
    <row r="422">
      <c r="A422" s="11" t="inlineStr">
        <is>
          <t>Performance marketing</t>
        </is>
      </c>
      <c r="B422" s="14" t="inlineStr">
        <is>
          <t>AED</t>
        </is>
      </c>
      <c r="C422" s="56">
        <f>SUM(G422:R422)</f>
        <v>1800000</v>
      </c>
      <c r="D422" s="56">
        <f>SUM(S422:AD422)</f>
        <v>2400000</v>
      </c>
      <c r="E422" s="56">
        <f>SUM(AE422:AP422)</f>
        <v>3000000</v>
      </c>
      <c r="G422" s="12">
        <f>G370</f>
        <v>150000</v>
      </c>
      <c r="H422" s="12">
        <f>H370</f>
        <v>150000</v>
      </c>
      <c r="I422" s="12">
        <f>I370</f>
        <v>150000</v>
      </c>
      <c r="J422" s="12">
        <f>J370</f>
        <v>150000</v>
      </c>
      <c r="K422" s="12">
        <f>K370</f>
        <v>150000</v>
      </c>
      <c r="L422" s="12">
        <f>L370</f>
        <v>150000</v>
      </c>
      <c r="M422" s="12">
        <f>M370</f>
        <v>150000</v>
      </c>
      <c r="N422" s="12">
        <f>N370</f>
        <v>150000</v>
      </c>
      <c r="O422" s="12">
        <f>O370</f>
        <v>150000</v>
      </c>
      <c r="P422" s="12">
        <f>P370</f>
        <v>150000</v>
      </c>
      <c r="Q422" s="12">
        <f>Q370</f>
        <v>150000</v>
      </c>
      <c r="R422" s="12">
        <f>R370</f>
        <v>150000</v>
      </c>
      <c r="S422" s="12">
        <f>S370</f>
        <v>200000</v>
      </c>
      <c r="T422" s="12">
        <f>T370</f>
        <v>200000</v>
      </c>
      <c r="U422" s="12">
        <f>U370</f>
        <v>200000</v>
      </c>
      <c r="V422" s="12">
        <f>V370</f>
        <v>200000</v>
      </c>
      <c r="W422" s="12">
        <f>W370</f>
        <v>200000</v>
      </c>
      <c r="X422" s="12">
        <f>X370</f>
        <v>200000</v>
      </c>
      <c r="Y422" s="12">
        <f>Y370</f>
        <v>200000</v>
      </c>
      <c r="Z422" s="12">
        <f>Z370</f>
        <v>200000</v>
      </c>
      <c r="AA422" s="12">
        <f>AA370</f>
        <v>200000</v>
      </c>
      <c r="AB422" s="12">
        <f>AB370</f>
        <v>200000</v>
      </c>
      <c r="AC422" s="12">
        <f>AC370</f>
        <v>200000</v>
      </c>
      <c r="AD422" s="12">
        <f>AD370</f>
        <v>200000</v>
      </c>
      <c r="AE422" s="12">
        <f>AE370</f>
        <v>250000</v>
      </c>
      <c r="AF422" s="12">
        <f>AF370</f>
        <v>250000</v>
      </c>
      <c r="AG422" s="12">
        <f>AG370</f>
        <v>250000</v>
      </c>
      <c r="AH422" s="12">
        <f>AH370</f>
        <v>250000</v>
      </c>
      <c r="AI422" s="12">
        <f>AI370</f>
        <v>250000</v>
      </c>
      <c r="AJ422" s="12">
        <f>AJ370</f>
        <v>250000</v>
      </c>
      <c r="AK422" s="12">
        <f>AK370</f>
        <v>250000</v>
      </c>
      <c r="AL422" s="12">
        <f>AL370</f>
        <v>250000</v>
      </c>
      <c r="AM422" s="12">
        <f>AM370</f>
        <v>250000</v>
      </c>
      <c r="AN422" s="12">
        <f>AN370</f>
        <v>250000</v>
      </c>
      <c r="AO422" s="12">
        <f>AO370</f>
        <v>250000</v>
      </c>
      <c r="AP422" s="12">
        <f>AP370</f>
        <v>250000</v>
      </c>
    </row>
    <row r="423">
      <c r="A423" s="11" t="inlineStr">
        <is>
          <t>Helios AI agency</t>
        </is>
      </c>
      <c r="B423" s="14" t="inlineStr">
        <is>
          <t>AED</t>
        </is>
      </c>
      <c r="C423" s="56">
        <f>SUM(G423:R423)</f>
        <v>480000</v>
      </c>
      <c r="D423" s="56">
        <f>SUM(S423:AD423)</f>
        <v>480000</v>
      </c>
      <c r="E423" s="56">
        <f>SUM(AE423:AP423)</f>
        <v>480000</v>
      </c>
      <c r="G423" s="12">
        <f>Assumptions!$C$74</f>
        <v>40000</v>
      </c>
      <c r="H423" s="12">
        <f>Assumptions!$C$74</f>
        <v>40000</v>
      </c>
      <c r="I423" s="12">
        <f>Assumptions!$C$74</f>
        <v>40000</v>
      </c>
      <c r="J423" s="12">
        <f>Assumptions!$C$74</f>
        <v>40000</v>
      </c>
      <c r="K423" s="12">
        <f>Assumptions!$C$74</f>
        <v>40000</v>
      </c>
      <c r="L423" s="12">
        <f>Assumptions!$C$74</f>
        <v>40000</v>
      </c>
      <c r="M423" s="12">
        <f>Assumptions!$C$74</f>
        <v>40000</v>
      </c>
      <c r="N423" s="12">
        <f>Assumptions!$C$74</f>
        <v>40000</v>
      </c>
      <c r="O423" s="12">
        <f>Assumptions!$C$74</f>
        <v>40000</v>
      </c>
      <c r="P423" s="12">
        <f>Assumptions!$C$74</f>
        <v>40000</v>
      </c>
      <c r="Q423" s="12">
        <f>Assumptions!$C$74</f>
        <v>40000</v>
      </c>
      <c r="R423" s="12">
        <f>Assumptions!$C$74</f>
        <v>40000</v>
      </c>
      <c r="S423" s="12">
        <f>Assumptions!$C$74</f>
        <v>40000</v>
      </c>
      <c r="T423" s="12">
        <f>Assumptions!$C$74</f>
        <v>40000</v>
      </c>
      <c r="U423" s="12">
        <f>Assumptions!$C$74</f>
        <v>40000</v>
      </c>
      <c r="V423" s="12">
        <f>Assumptions!$C$74</f>
        <v>40000</v>
      </c>
      <c r="W423" s="12">
        <f>Assumptions!$C$74</f>
        <v>40000</v>
      </c>
      <c r="X423" s="12">
        <f>Assumptions!$C$74</f>
        <v>40000</v>
      </c>
      <c r="Y423" s="12">
        <f>Assumptions!$C$74</f>
        <v>40000</v>
      </c>
      <c r="Z423" s="12">
        <f>Assumptions!$C$74</f>
        <v>40000</v>
      </c>
      <c r="AA423" s="12">
        <f>Assumptions!$C$74</f>
        <v>40000</v>
      </c>
      <c r="AB423" s="12">
        <f>Assumptions!$C$74</f>
        <v>40000</v>
      </c>
      <c r="AC423" s="12">
        <f>Assumptions!$C$74</f>
        <v>40000</v>
      </c>
      <c r="AD423" s="12">
        <f>Assumptions!$C$74</f>
        <v>40000</v>
      </c>
      <c r="AE423" s="12">
        <f>Assumptions!$C$74</f>
        <v>40000</v>
      </c>
      <c r="AF423" s="12">
        <f>Assumptions!$C$74</f>
        <v>40000</v>
      </c>
      <c r="AG423" s="12">
        <f>Assumptions!$C$74</f>
        <v>40000</v>
      </c>
      <c r="AH423" s="12">
        <f>Assumptions!$C$74</f>
        <v>40000</v>
      </c>
      <c r="AI423" s="12">
        <f>Assumptions!$C$74</f>
        <v>40000</v>
      </c>
      <c r="AJ423" s="12">
        <f>Assumptions!$C$74</f>
        <v>40000</v>
      </c>
      <c r="AK423" s="12">
        <f>Assumptions!$C$74</f>
        <v>40000</v>
      </c>
      <c r="AL423" s="12">
        <f>Assumptions!$C$74</f>
        <v>40000</v>
      </c>
      <c r="AM423" s="12">
        <f>Assumptions!$C$74</f>
        <v>40000</v>
      </c>
      <c r="AN423" s="12">
        <f>Assumptions!$C$74</f>
        <v>40000</v>
      </c>
      <c r="AO423" s="12">
        <f>Assumptions!$C$74</f>
        <v>40000</v>
      </c>
      <c r="AP423" s="12">
        <f>Assumptions!$C$74</f>
        <v>40000</v>
      </c>
    </row>
    <row r="424">
      <c r="A424" s="11" t="inlineStr">
        <is>
          <t>Public relations</t>
        </is>
      </c>
      <c r="B424" s="14" t="inlineStr">
        <is>
          <t>AED</t>
        </is>
      </c>
      <c r="C424" s="56">
        <f>SUM(G424:R424)</f>
        <v>360000</v>
      </c>
      <c r="D424" s="56">
        <f>SUM(S424:AD424)</f>
        <v>240000</v>
      </c>
      <c r="E424" s="56">
        <f>SUM(AE424:AP424)</f>
        <v>240000</v>
      </c>
      <c r="G424" s="12">
        <f>IF(G366&lt;=Assumptions!$C$76,Assumptions!$C$75,Assumptions!$C$77)</f>
        <v>40000</v>
      </c>
      <c r="H424" s="12">
        <f>IF(H366&lt;=Assumptions!$C$76,Assumptions!$C$75,Assumptions!$C$77)</f>
        <v>40000</v>
      </c>
      <c r="I424" s="12">
        <f>IF(I366&lt;=Assumptions!$C$76,Assumptions!$C$75,Assumptions!$C$77)</f>
        <v>40000</v>
      </c>
      <c r="J424" s="12">
        <f>IF(J366&lt;=Assumptions!$C$76,Assumptions!$C$75,Assumptions!$C$77)</f>
        <v>40000</v>
      </c>
      <c r="K424" s="12">
        <f>IF(K366&lt;=Assumptions!$C$76,Assumptions!$C$75,Assumptions!$C$77)</f>
        <v>40000</v>
      </c>
      <c r="L424" s="12">
        <f>IF(L366&lt;=Assumptions!$C$76,Assumptions!$C$75,Assumptions!$C$77)</f>
        <v>40000</v>
      </c>
      <c r="M424" s="12">
        <f>IF(M366&lt;=Assumptions!$C$76,Assumptions!$C$75,Assumptions!$C$77)</f>
        <v>20000</v>
      </c>
      <c r="N424" s="12">
        <f>IF(N366&lt;=Assumptions!$C$76,Assumptions!$C$75,Assumptions!$C$77)</f>
        <v>20000</v>
      </c>
      <c r="O424" s="12">
        <f>IF(O366&lt;=Assumptions!$C$76,Assumptions!$C$75,Assumptions!$C$77)</f>
        <v>20000</v>
      </c>
      <c r="P424" s="12">
        <f>IF(P366&lt;=Assumptions!$C$76,Assumptions!$C$75,Assumptions!$C$77)</f>
        <v>20000</v>
      </c>
      <c r="Q424" s="12">
        <f>IF(Q366&lt;=Assumptions!$C$76,Assumptions!$C$75,Assumptions!$C$77)</f>
        <v>20000</v>
      </c>
      <c r="R424" s="12">
        <f>IF(R366&lt;=Assumptions!$C$76,Assumptions!$C$75,Assumptions!$C$77)</f>
        <v>20000</v>
      </c>
      <c r="S424" s="12">
        <f>IF(S366&lt;=Assumptions!$C$76,Assumptions!$C$75,Assumptions!$C$77)</f>
        <v>20000</v>
      </c>
      <c r="T424" s="12">
        <f>IF(T366&lt;=Assumptions!$C$76,Assumptions!$C$75,Assumptions!$C$77)</f>
        <v>20000</v>
      </c>
      <c r="U424" s="12">
        <f>IF(U366&lt;=Assumptions!$C$76,Assumptions!$C$75,Assumptions!$C$77)</f>
        <v>20000</v>
      </c>
      <c r="V424" s="12">
        <f>IF(V366&lt;=Assumptions!$C$76,Assumptions!$C$75,Assumptions!$C$77)</f>
        <v>20000</v>
      </c>
      <c r="W424" s="12">
        <f>IF(W366&lt;=Assumptions!$C$76,Assumptions!$C$75,Assumptions!$C$77)</f>
        <v>20000</v>
      </c>
      <c r="X424" s="12">
        <f>IF(X366&lt;=Assumptions!$C$76,Assumptions!$C$75,Assumptions!$C$77)</f>
        <v>20000</v>
      </c>
      <c r="Y424" s="12">
        <f>IF(Y366&lt;=Assumptions!$C$76,Assumptions!$C$75,Assumptions!$C$77)</f>
        <v>20000</v>
      </c>
      <c r="Z424" s="12">
        <f>IF(Z366&lt;=Assumptions!$C$76,Assumptions!$C$75,Assumptions!$C$77)</f>
        <v>20000</v>
      </c>
      <c r="AA424" s="12">
        <f>IF(AA366&lt;=Assumptions!$C$76,Assumptions!$C$75,Assumptions!$C$77)</f>
        <v>20000</v>
      </c>
      <c r="AB424" s="12">
        <f>IF(AB366&lt;=Assumptions!$C$76,Assumptions!$C$75,Assumptions!$C$77)</f>
        <v>20000</v>
      </c>
      <c r="AC424" s="12">
        <f>IF(AC366&lt;=Assumptions!$C$76,Assumptions!$C$75,Assumptions!$C$77)</f>
        <v>20000</v>
      </c>
      <c r="AD424" s="12">
        <f>IF(AD366&lt;=Assumptions!$C$76,Assumptions!$C$75,Assumptions!$C$77)</f>
        <v>20000</v>
      </c>
      <c r="AE424" s="12">
        <f>IF(AE366&lt;=Assumptions!$C$76,Assumptions!$C$75,Assumptions!$C$77)</f>
        <v>20000</v>
      </c>
      <c r="AF424" s="12">
        <f>IF(AF366&lt;=Assumptions!$C$76,Assumptions!$C$75,Assumptions!$C$77)</f>
        <v>20000</v>
      </c>
      <c r="AG424" s="12">
        <f>IF(AG366&lt;=Assumptions!$C$76,Assumptions!$C$75,Assumptions!$C$77)</f>
        <v>20000</v>
      </c>
      <c r="AH424" s="12">
        <f>IF(AH366&lt;=Assumptions!$C$76,Assumptions!$C$75,Assumptions!$C$77)</f>
        <v>20000</v>
      </c>
      <c r="AI424" s="12">
        <f>IF(AI366&lt;=Assumptions!$C$76,Assumptions!$C$75,Assumptions!$C$77)</f>
        <v>20000</v>
      </c>
      <c r="AJ424" s="12">
        <f>IF(AJ366&lt;=Assumptions!$C$76,Assumptions!$C$75,Assumptions!$C$77)</f>
        <v>20000</v>
      </c>
      <c r="AK424" s="12">
        <f>IF(AK366&lt;=Assumptions!$C$76,Assumptions!$C$75,Assumptions!$C$77)</f>
        <v>20000</v>
      </c>
      <c r="AL424" s="12">
        <f>IF(AL366&lt;=Assumptions!$C$76,Assumptions!$C$75,Assumptions!$C$77)</f>
        <v>20000</v>
      </c>
      <c r="AM424" s="12">
        <f>IF(AM366&lt;=Assumptions!$C$76,Assumptions!$C$75,Assumptions!$C$77)</f>
        <v>20000</v>
      </c>
      <c r="AN424" s="12">
        <f>IF(AN366&lt;=Assumptions!$C$76,Assumptions!$C$75,Assumptions!$C$77)</f>
        <v>20000</v>
      </c>
      <c r="AO424" s="12">
        <f>IF(AO366&lt;=Assumptions!$C$76,Assumptions!$C$75,Assumptions!$C$77)</f>
        <v>20000</v>
      </c>
      <c r="AP424" s="12">
        <f>IF(AP366&lt;=Assumptions!$C$76,Assumptions!$C$75,Assumptions!$C$77)</f>
        <v>20000</v>
      </c>
    </row>
    <row r="425">
      <c r="A425" s="11" t="inlineStr">
        <is>
          <t>Creators and partnerships</t>
        </is>
      </c>
      <c r="B425" s="14" t="inlineStr">
        <is>
          <t>AED</t>
        </is>
      </c>
      <c r="C425" s="56">
        <f>SUM(G425:R425)</f>
        <v>240000</v>
      </c>
      <c r="D425" s="56">
        <f>SUM(S425:AD425)</f>
        <v>240000</v>
      </c>
      <c r="E425" s="56">
        <f>SUM(AE425:AP425)</f>
        <v>240000</v>
      </c>
      <c r="G425" s="12">
        <f>Assumptions!$C$78</f>
        <v>20000</v>
      </c>
      <c r="H425" s="12">
        <f>Assumptions!$C$78</f>
        <v>20000</v>
      </c>
      <c r="I425" s="12">
        <f>Assumptions!$C$78</f>
        <v>20000</v>
      </c>
      <c r="J425" s="12">
        <f>Assumptions!$C$78</f>
        <v>20000</v>
      </c>
      <c r="K425" s="12">
        <f>Assumptions!$C$78</f>
        <v>20000</v>
      </c>
      <c r="L425" s="12">
        <f>Assumptions!$C$78</f>
        <v>20000</v>
      </c>
      <c r="M425" s="12">
        <f>Assumptions!$C$78</f>
        <v>20000</v>
      </c>
      <c r="N425" s="12">
        <f>Assumptions!$C$78</f>
        <v>20000</v>
      </c>
      <c r="O425" s="12">
        <f>Assumptions!$C$78</f>
        <v>20000</v>
      </c>
      <c r="P425" s="12">
        <f>Assumptions!$C$78</f>
        <v>20000</v>
      </c>
      <c r="Q425" s="12">
        <f>Assumptions!$C$78</f>
        <v>20000</v>
      </c>
      <c r="R425" s="12">
        <f>Assumptions!$C$78</f>
        <v>20000</v>
      </c>
      <c r="S425" s="12">
        <f>Assumptions!$C$78</f>
        <v>20000</v>
      </c>
      <c r="T425" s="12">
        <f>Assumptions!$C$78</f>
        <v>20000</v>
      </c>
      <c r="U425" s="12">
        <f>Assumptions!$C$78</f>
        <v>20000</v>
      </c>
      <c r="V425" s="12">
        <f>Assumptions!$C$78</f>
        <v>20000</v>
      </c>
      <c r="W425" s="12">
        <f>Assumptions!$C$78</f>
        <v>20000</v>
      </c>
      <c r="X425" s="12">
        <f>Assumptions!$C$78</f>
        <v>20000</v>
      </c>
      <c r="Y425" s="12">
        <f>Assumptions!$C$78</f>
        <v>20000</v>
      </c>
      <c r="Z425" s="12">
        <f>Assumptions!$C$78</f>
        <v>20000</v>
      </c>
      <c r="AA425" s="12">
        <f>Assumptions!$C$78</f>
        <v>20000</v>
      </c>
      <c r="AB425" s="12">
        <f>Assumptions!$C$78</f>
        <v>20000</v>
      </c>
      <c r="AC425" s="12">
        <f>Assumptions!$C$78</f>
        <v>20000</v>
      </c>
      <c r="AD425" s="12">
        <f>Assumptions!$C$78</f>
        <v>20000</v>
      </c>
      <c r="AE425" s="12">
        <f>Assumptions!$C$78</f>
        <v>20000</v>
      </c>
      <c r="AF425" s="12">
        <f>Assumptions!$C$78</f>
        <v>20000</v>
      </c>
      <c r="AG425" s="12">
        <f>Assumptions!$C$78</f>
        <v>20000</v>
      </c>
      <c r="AH425" s="12">
        <f>Assumptions!$C$78</f>
        <v>20000</v>
      </c>
      <c r="AI425" s="12">
        <f>Assumptions!$C$78</f>
        <v>20000</v>
      </c>
      <c r="AJ425" s="12">
        <f>Assumptions!$C$78</f>
        <v>20000</v>
      </c>
      <c r="AK425" s="12">
        <f>Assumptions!$C$78</f>
        <v>20000</v>
      </c>
      <c r="AL425" s="12">
        <f>Assumptions!$C$78</f>
        <v>20000</v>
      </c>
      <c r="AM425" s="12">
        <f>Assumptions!$C$78</f>
        <v>20000</v>
      </c>
      <c r="AN425" s="12">
        <f>Assumptions!$C$78</f>
        <v>20000</v>
      </c>
      <c r="AO425" s="12">
        <f>Assumptions!$C$78</f>
        <v>20000</v>
      </c>
      <c r="AP425" s="12">
        <f>Assumptions!$C$78</f>
        <v>20000</v>
      </c>
    </row>
    <row r="426">
      <c r="A426" s="38" t="inlineStr">
        <is>
          <t>Marketing</t>
        </is>
      </c>
      <c r="B426" s="58" t="inlineStr">
        <is>
          <t>AED</t>
        </is>
      </c>
      <c r="C426" s="59">
        <f>SUM(G426:R426)</f>
        <v>2880000</v>
      </c>
      <c r="D426" s="59">
        <f>SUM(S426:AD426)</f>
        <v>3360000</v>
      </c>
      <c r="E426" s="59">
        <f>SUM(AE426:AP426)</f>
        <v>3960000</v>
      </c>
      <c r="F426" s="40" t="n"/>
      <c r="G426" s="51">
        <f>SUM(G422:G425)</f>
        <v>250000</v>
      </c>
      <c r="H426" s="51">
        <f>SUM(H422:H425)</f>
        <v>250000</v>
      </c>
      <c r="I426" s="51">
        <f>SUM(I422:I425)</f>
        <v>250000</v>
      </c>
      <c r="J426" s="51">
        <f>SUM(J422:J425)</f>
        <v>250000</v>
      </c>
      <c r="K426" s="51">
        <f>SUM(K422:K425)</f>
        <v>250000</v>
      </c>
      <c r="L426" s="51">
        <f>SUM(L422:L425)</f>
        <v>250000</v>
      </c>
      <c r="M426" s="51">
        <f>SUM(M422:M425)</f>
        <v>230000</v>
      </c>
      <c r="N426" s="51">
        <f>SUM(N422:N425)</f>
        <v>230000</v>
      </c>
      <c r="O426" s="51">
        <f>SUM(O422:O425)</f>
        <v>230000</v>
      </c>
      <c r="P426" s="51">
        <f>SUM(P422:P425)</f>
        <v>230000</v>
      </c>
      <c r="Q426" s="51">
        <f>SUM(Q422:Q425)</f>
        <v>230000</v>
      </c>
      <c r="R426" s="51">
        <f>SUM(R422:R425)</f>
        <v>230000</v>
      </c>
      <c r="S426" s="51">
        <f>SUM(S422:S425)</f>
        <v>280000</v>
      </c>
      <c r="T426" s="51">
        <f>SUM(T422:T425)</f>
        <v>280000</v>
      </c>
      <c r="U426" s="51">
        <f>SUM(U422:U425)</f>
        <v>280000</v>
      </c>
      <c r="V426" s="51">
        <f>SUM(V422:V425)</f>
        <v>280000</v>
      </c>
      <c r="W426" s="51">
        <f>SUM(W422:W425)</f>
        <v>280000</v>
      </c>
      <c r="X426" s="51">
        <f>SUM(X422:X425)</f>
        <v>280000</v>
      </c>
      <c r="Y426" s="51">
        <f>SUM(Y422:Y425)</f>
        <v>280000</v>
      </c>
      <c r="Z426" s="51">
        <f>SUM(Z422:Z425)</f>
        <v>280000</v>
      </c>
      <c r="AA426" s="51">
        <f>SUM(AA422:AA425)</f>
        <v>280000</v>
      </c>
      <c r="AB426" s="51">
        <f>SUM(AB422:AB425)</f>
        <v>280000</v>
      </c>
      <c r="AC426" s="51">
        <f>SUM(AC422:AC425)</f>
        <v>280000</v>
      </c>
      <c r="AD426" s="51">
        <f>SUM(AD422:AD425)</f>
        <v>280000</v>
      </c>
      <c r="AE426" s="51">
        <f>SUM(AE422:AE425)</f>
        <v>330000</v>
      </c>
      <c r="AF426" s="51">
        <f>SUM(AF422:AF425)</f>
        <v>330000</v>
      </c>
      <c r="AG426" s="51">
        <f>SUM(AG422:AG425)</f>
        <v>330000</v>
      </c>
      <c r="AH426" s="51">
        <f>SUM(AH422:AH425)</f>
        <v>330000</v>
      </c>
      <c r="AI426" s="51">
        <f>SUM(AI422:AI425)</f>
        <v>330000</v>
      </c>
      <c r="AJ426" s="51">
        <f>SUM(AJ422:AJ425)</f>
        <v>330000</v>
      </c>
      <c r="AK426" s="51">
        <f>SUM(AK422:AK425)</f>
        <v>330000</v>
      </c>
      <c r="AL426" s="51">
        <f>SUM(AL422:AL425)</f>
        <v>330000</v>
      </c>
      <c r="AM426" s="51">
        <f>SUM(AM422:AM425)</f>
        <v>330000</v>
      </c>
      <c r="AN426" s="51">
        <f>SUM(AN422:AN425)</f>
        <v>330000</v>
      </c>
      <c r="AO426" s="51">
        <f>SUM(AO422:AO425)</f>
        <v>330000</v>
      </c>
      <c r="AP426" s="51">
        <f>SUM(AP422:AP425)</f>
        <v>330000</v>
      </c>
    </row>
    <row r="427">
      <c r="A427" s="11" t="inlineStr">
        <is>
          <t>Desk seats staffed (0 = stage 1, on-call desk)</t>
        </is>
      </c>
      <c r="B427" s="14" t="inlineStr">
        <is>
          <t>seats</t>
        </is>
      </c>
      <c r="C427" s="56">
        <f>R427</f>
        <v>1</v>
      </c>
      <c r="D427" s="56">
        <f>AD427</f>
        <v>1</v>
      </c>
      <c r="E427" s="56">
        <f>AP427</f>
        <v>1</v>
      </c>
      <c r="G427" s="12">
        <f>IF(G388&lt;Assumptions!$C$69,0,1+INT((G388-Assumptions!$C$69)/Assumptions!$C$71))</f>
        <v>0</v>
      </c>
      <c r="H427" s="12">
        <f>IF(H388&lt;Assumptions!$C$69,0,1+INT((H388-Assumptions!$C$69)/Assumptions!$C$71))</f>
        <v>0</v>
      </c>
      <c r="I427" s="12">
        <f>IF(I388&lt;Assumptions!$C$69,0,1+INT((I388-Assumptions!$C$69)/Assumptions!$C$71))</f>
        <v>0</v>
      </c>
      <c r="J427" s="12">
        <f>IF(J388&lt;Assumptions!$C$69,0,1+INT((J388-Assumptions!$C$69)/Assumptions!$C$71))</f>
        <v>0</v>
      </c>
      <c r="K427" s="12">
        <f>IF(K388&lt;Assumptions!$C$69,0,1+INT((K388-Assumptions!$C$69)/Assumptions!$C$71))</f>
        <v>0</v>
      </c>
      <c r="L427" s="12">
        <f>IF(L388&lt;Assumptions!$C$69,0,1+INT((L388-Assumptions!$C$69)/Assumptions!$C$71))</f>
        <v>0</v>
      </c>
      <c r="M427" s="12">
        <f>IF(M388&lt;Assumptions!$C$69,0,1+INT((M388-Assumptions!$C$69)/Assumptions!$C$71))</f>
        <v>0</v>
      </c>
      <c r="N427" s="12">
        <f>IF(N388&lt;Assumptions!$C$69,0,1+INT((N388-Assumptions!$C$69)/Assumptions!$C$71))</f>
        <v>0</v>
      </c>
      <c r="O427" s="12">
        <f>IF(O388&lt;Assumptions!$C$69,0,1+INT((O388-Assumptions!$C$69)/Assumptions!$C$71))</f>
        <v>0</v>
      </c>
      <c r="P427" s="12">
        <f>IF(P388&lt;Assumptions!$C$69,0,1+INT((P388-Assumptions!$C$69)/Assumptions!$C$71))</f>
        <v>0</v>
      </c>
      <c r="Q427" s="12">
        <f>IF(Q388&lt;Assumptions!$C$69,0,1+INT((Q388-Assumptions!$C$69)/Assumptions!$C$71))</f>
        <v>1</v>
      </c>
      <c r="R427" s="12">
        <f>IF(R388&lt;Assumptions!$C$69,0,1+INT((R388-Assumptions!$C$69)/Assumptions!$C$71))</f>
        <v>1</v>
      </c>
      <c r="S427" s="12">
        <f>IF(S388&lt;Assumptions!$C$69,0,1+INT((S388-Assumptions!$C$69)/Assumptions!$C$71))</f>
        <v>1</v>
      </c>
      <c r="T427" s="12">
        <f>IF(T388&lt;Assumptions!$C$69,0,1+INT((T388-Assumptions!$C$69)/Assumptions!$C$71))</f>
        <v>1</v>
      </c>
      <c r="U427" s="12">
        <f>IF(U388&lt;Assumptions!$C$69,0,1+INT((U388-Assumptions!$C$69)/Assumptions!$C$71))</f>
        <v>1</v>
      </c>
      <c r="V427" s="12">
        <f>IF(V388&lt;Assumptions!$C$69,0,1+INT((V388-Assumptions!$C$69)/Assumptions!$C$71))</f>
        <v>1</v>
      </c>
      <c r="W427" s="12">
        <f>IF(W388&lt;Assumptions!$C$69,0,1+INT((W388-Assumptions!$C$69)/Assumptions!$C$71))</f>
        <v>1</v>
      </c>
      <c r="X427" s="12">
        <f>IF(X388&lt;Assumptions!$C$69,0,1+INT((X388-Assumptions!$C$69)/Assumptions!$C$71))</f>
        <v>1</v>
      </c>
      <c r="Y427" s="12">
        <f>IF(Y388&lt;Assumptions!$C$69,0,1+INT((Y388-Assumptions!$C$69)/Assumptions!$C$71))</f>
        <v>1</v>
      </c>
      <c r="Z427" s="12">
        <f>IF(Z388&lt;Assumptions!$C$69,0,1+INT((Z388-Assumptions!$C$69)/Assumptions!$C$71))</f>
        <v>1</v>
      </c>
      <c r="AA427" s="12">
        <f>IF(AA388&lt;Assumptions!$C$69,0,1+INT((AA388-Assumptions!$C$69)/Assumptions!$C$71))</f>
        <v>1</v>
      </c>
      <c r="AB427" s="12">
        <f>IF(AB388&lt;Assumptions!$C$69,0,1+INT((AB388-Assumptions!$C$69)/Assumptions!$C$71))</f>
        <v>1</v>
      </c>
      <c r="AC427" s="12">
        <f>IF(AC388&lt;Assumptions!$C$69,0,1+INT((AC388-Assumptions!$C$69)/Assumptions!$C$71))</f>
        <v>1</v>
      </c>
      <c r="AD427" s="12">
        <f>IF(AD388&lt;Assumptions!$C$69,0,1+INT((AD388-Assumptions!$C$69)/Assumptions!$C$71))</f>
        <v>1</v>
      </c>
      <c r="AE427" s="12">
        <f>IF(AE388&lt;Assumptions!$C$69,0,1+INT((AE388-Assumptions!$C$69)/Assumptions!$C$71))</f>
        <v>1</v>
      </c>
      <c r="AF427" s="12">
        <f>IF(AF388&lt;Assumptions!$C$69,0,1+INT((AF388-Assumptions!$C$69)/Assumptions!$C$71))</f>
        <v>1</v>
      </c>
      <c r="AG427" s="12">
        <f>IF(AG388&lt;Assumptions!$C$69,0,1+INT((AG388-Assumptions!$C$69)/Assumptions!$C$71))</f>
        <v>1</v>
      </c>
      <c r="AH427" s="12">
        <f>IF(AH388&lt;Assumptions!$C$69,0,1+INT((AH388-Assumptions!$C$69)/Assumptions!$C$71))</f>
        <v>1</v>
      </c>
      <c r="AI427" s="12">
        <f>IF(AI388&lt;Assumptions!$C$69,0,1+INT((AI388-Assumptions!$C$69)/Assumptions!$C$71))</f>
        <v>1</v>
      </c>
      <c r="AJ427" s="12">
        <f>IF(AJ388&lt;Assumptions!$C$69,0,1+INT((AJ388-Assumptions!$C$69)/Assumptions!$C$71))</f>
        <v>1</v>
      </c>
      <c r="AK427" s="12">
        <f>IF(AK388&lt;Assumptions!$C$69,0,1+INT((AK388-Assumptions!$C$69)/Assumptions!$C$71))</f>
        <v>1</v>
      </c>
      <c r="AL427" s="12">
        <f>IF(AL388&lt;Assumptions!$C$69,0,1+INT((AL388-Assumptions!$C$69)/Assumptions!$C$71))</f>
        <v>1</v>
      </c>
      <c r="AM427" s="12">
        <f>IF(AM388&lt;Assumptions!$C$69,0,1+INT((AM388-Assumptions!$C$69)/Assumptions!$C$71))</f>
        <v>1</v>
      </c>
      <c r="AN427" s="12">
        <f>IF(AN388&lt;Assumptions!$C$69,0,1+INT((AN388-Assumptions!$C$69)/Assumptions!$C$71))</f>
        <v>1</v>
      </c>
      <c r="AO427" s="12">
        <f>IF(AO388&lt;Assumptions!$C$69,0,1+INT((AO388-Assumptions!$C$69)/Assumptions!$C$71))</f>
        <v>1</v>
      </c>
      <c r="AP427" s="12">
        <f>IF(AP388&lt;Assumptions!$C$69,0,1+INT((AP388-Assumptions!$C$69)/Assumptions!$C$71))</f>
        <v>1</v>
      </c>
    </row>
    <row r="428">
      <c r="A428" s="38" t="inlineStr">
        <is>
          <t>Operations: 24/7 desk</t>
        </is>
      </c>
      <c r="B428" s="58" t="inlineStr">
        <is>
          <t>AED</t>
        </is>
      </c>
      <c r="C428" s="59">
        <f>SUM(G428:R428)</f>
        <v>210000</v>
      </c>
      <c r="D428" s="59">
        <f>SUM(S428:AD428)</f>
        <v>360000</v>
      </c>
      <c r="E428" s="59">
        <f>SUM(AE428:AP428)</f>
        <v>360000</v>
      </c>
      <c r="F428" s="40" t="n"/>
      <c r="G428" s="51">
        <f>IF(G427=0,Assumptions!$C$68,G427*Assumptions!$C$70)</f>
        <v>15000</v>
      </c>
      <c r="H428" s="51">
        <f>IF(H427=0,Assumptions!$C$68,H427*Assumptions!$C$70)</f>
        <v>15000</v>
      </c>
      <c r="I428" s="51">
        <f>IF(I427=0,Assumptions!$C$68,I427*Assumptions!$C$70)</f>
        <v>15000</v>
      </c>
      <c r="J428" s="51">
        <f>IF(J427=0,Assumptions!$C$68,J427*Assumptions!$C$70)</f>
        <v>15000</v>
      </c>
      <c r="K428" s="51">
        <f>IF(K427=0,Assumptions!$C$68,K427*Assumptions!$C$70)</f>
        <v>15000</v>
      </c>
      <c r="L428" s="51">
        <f>IF(L427=0,Assumptions!$C$68,L427*Assumptions!$C$70)</f>
        <v>15000</v>
      </c>
      <c r="M428" s="51">
        <f>IF(M427=0,Assumptions!$C$68,M427*Assumptions!$C$70)</f>
        <v>15000</v>
      </c>
      <c r="N428" s="51">
        <f>IF(N427=0,Assumptions!$C$68,N427*Assumptions!$C$70)</f>
        <v>15000</v>
      </c>
      <c r="O428" s="51">
        <f>IF(O427=0,Assumptions!$C$68,O427*Assumptions!$C$70)</f>
        <v>15000</v>
      </c>
      <c r="P428" s="51">
        <f>IF(P427=0,Assumptions!$C$68,P427*Assumptions!$C$70)</f>
        <v>15000</v>
      </c>
      <c r="Q428" s="51">
        <f>IF(Q427=0,Assumptions!$C$68,Q427*Assumptions!$C$70)</f>
        <v>30000</v>
      </c>
      <c r="R428" s="51">
        <f>IF(R427=0,Assumptions!$C$68,R427*Assumptions!$C$70)</f>
        <v>30000</v>
      </c>
      <c r="S428" s="51">
        <f>IF(S427=0,Assumptions!$C$68,S427*Assumptions!$C$70)</f>
        <v>30000</v>
      </c>
      <c r="T428" s="51">
        <f>IF(T427=0,Assumptions!$C$68,T427*Assumptions!$C$70)</f>
        <v>30000</v>
      </c>
      <c r="U428" s="51">
        <f>IF(U427=0,Assumptions!$C$68,U427*Assumptions!$C$70)</f>
        <v>30000</v>
      </c>
      <c r="V428" s="51">
        <f>IF(V427=0,Assumptions!$C$68,V427*Assumptions!$C$70)</f>
        <v>30000</v>
      </c>
      <c r="W428" s="51">
        <f>IF(W427=0,Assumptions!$C$68,W427*Assumptions!$C$70)</f>
        <v>30000</v>
      </c>
      <c r="X428" s="51">
        <f>IF(X427=0,Assumptions!$C$68,X427*Assumptions!$C$70)</f>
        <v>30000</v>
      </c>
      <c r="Y428" s="51">
        <f>IF(Y427=0,Assumptions!$C$68,Y427*Assumptions!$C$70)</f>
        <v>30000</v>
      </c>
      <c r="Z428" s="51">
        <f>IF(Z427=0,Assumptions!$C$68,Z427*Assumptions!$C$70)</f>
        <v>30000</v>
      </c>
      <c r="AA428" s="51">
        <f>IF(AA427=0,Assumptions!$C$68,AA427*Assumptions!$C$70)</f>
        <v>30000</v>
      </c>
      <c r="AB428" s="51">
        <f>IF(AB427=0,Assumptions!$C$68,AB427*Assumptions!$C$70)</f>
        <v>30000</v>
      </c>
      <c r="AC428" s="51">
        <f>IF(AC427=0,Assumptions!$C$68,AC427*Assumptions!$C$70)</f>
        <v>30000</v>
      </c>
      <c r="AD428" s="51">
        <f>IF(AD427=0,Assumptions!$C$68,AD427*Assumptions!$C$70)</f>
        <v>30000</v>
      </c>
      <c r="AE428" s="51">
        <f>IF(AE427=0,Assumptions!$C$68,AE427*Assumptions!$C$70)</f>
        <v>30000</v>
      </c>
      <c r="AF428" s="51">
        <f>IF(AF427=0,Assumptions!$C$68,AF427*Assumptions!$C$70)</f>
        <v>30000</v>
      </c>
      <c r="AG428" s="51">
        <f>IF(AG427=0,Assumptions!$C$68,AG427*Assumptions!$C$70)</f>
        <v>30000</v>
      </c>
      <c r="AH428" s="51">
        <f>IF(AH427=0,Assumptions!$C$68,AH427*Assumptions!$C$70)</f>
        <v>30000</v>
      </c>
      <c r="AI428" s="51">
        <f>IF(AI427=0,Assumptions!$C$68,AI427*Assumptions!$C$70)</f>
        <v>30000</v>
      </c>
      <c r="AJ428" s="51">
        <f>IF(AJ427=0,Assumptions!$C$68,AJ427*Assumptions!$C$70)</f>
        <v>30000</v>
      </c>
      <c r="AK428" s="51">
        <f>IF(AK427=0,Assumptions!$C$68,AK427*Assumptions!$C$70)</f>
        <v>30000</v>
      </c>
      <c r="AL428" s="51">
        <f>IF(AL427=0,Assumptions!$C$68,AL427*Assumptions!$C$70)</f>
        <v>30000</v>
      </c>
      <c r="AM428" s="51">
        <f>IF(AM427=0,Assumptions!$C$68,AM427*Assumptions!$C$70)</f>
        <v>30000</v>
      </c>
      <c r="AN428" s="51">
        <f>IF(AN427=0,Assumptions!$C$68,AN427*Assumptions!$C$70)</f>
        <v>30000</v>
      </c>
      <c r="AO428" s="51">
        <f>IF(AO427=0,Assumptions!$C$68,AO427*Assumptions!$C$70)</f>
        <v>30000</v>
      </c>
      <c r="AP428" s="51">
        <f>IF(AP427=0,Assumptions!$C$68,AP427*Assumptions!$C$70)</f>
        <v>30000</v>
      </c>
    </row>
    <row r="429">
      <c r="A429" s="11" t="inlineStr">
        <is>
          <t>Delivery team</t>
        </is>
      </c>
      <c r="B429" s="14" t="inlineStr">
        <is>
          <t>AED</t>
        </is>
      </c>
      <c r="C429" s="56">
        <f>SUM(G429:R429)</f>
        <v>1200000</v>
      </c>
      <c r="D429" s="56">
        <f>SUM(S429:AD429)</f>
        <v>1200000</v>
      </c>
      <c r="E429" s="56">
        <f>SUM(AE429:AP429)</f>
        <v>1200000</v>
      </c>
      <c r="G429" s="12">
        <f>Assumptions!$C$63</f>
        <v>100000</v>
      </c>
      <c r="H429" s="12">
        <f>Assumptions!$C$63</f>
        <v>100000</v>
      </c>
      <c r="I429" s="12">
        <f>Assumptions!$C$63</f>
        <v>100000</v>
      </c>
      <c r="J429" s="12">
        <f>Assumptions!$C$63</f>
        <v>100000</v>
      </c>
      <c r="K429" s="12">
        <f>Assumptions!$C$63</f>
        <v>100000</v>
      </c>
      <c r="L429" s="12">
        <f>Assumptions!$C$63</f>
        <v>100000</v>
      </c>
      <c r="M429" s="12">
        <f>Assumptions!$C$63</f>
        <v>100000</v>
      </c>
      <c r="N429" s="12">
        <f>Assumptions!$C$63</f>
        <v>100000</v>
      </c>
      <c r="O429" s="12">
        <f>Assumptions!$C$63</f>
        <v>100000</v>
      </c>
      <c r="P429" s="12">
        <f>Assumptions!$C$63</f>
        <v>100000</v>
      </c>
      <c r="Q429" s="12">
        <f>Assumptions!$C$63</f>
        <v>100000</v>
      </c>
      <c r="R429" s="12">
        <f>Assumptions!$C$63</f>
        <v>100000</v>
      </c>
      <c r="S429" s="12">
        <f>Assumptions!$C$63</f>
        <v>100000</v>
      </c>
      <c r="T429" s="12">
        <f>Assumptions!$C$63</f>
        <v>100000</v>
      </c>
      <c r="U429" s="12">
        <f>Assumptions!$C$63</f>
        <v>100000</v>
      </c>
      <c r="V429" s="12">
        <f>Assumptions!$C$63</f>
        <v>100000</v>
      </c>
      <c r="W429" s="12">
        <f>Assumptions!$C$63</f>
        <v>100000</v>
      </c>
      <c r="X429" s="12">
        <f>Assumptions!$C$63</f>
        <v>100000</v>
      </c>
      <c r="Y429" s="12">
        <f>Assumptions!$C$63</f>
        <v>100000</v>
      </c>
      <c r="Z429" s="12">
        <f>Assumptions!$C$63</f>
        <v>100000</v>
      </c>
      <c r="AA429" s="12">
        <f>Assumptions!$C$63</f>
        <v>100000</v>
      </c>
      <c r="AB429" s="12">
        <f>Assumptions!$C$63</f>
        <v>100000</v>
      </c>
      <c r="AC429" s="12">
        <f>Assumptions!$C$63</f>
        <v>100000</v>
      </c>
      <c r="AD429" s="12">
        <f>Assumptions!$C$63</f>
        <v>100000</v>
      </c>
      <c r="AE429" s="12">
        <f>Assumptions!$C$63</f>
        <v>100000</v>
      </c>
      <c r="AF429" s="12">
        <f>Assumptions!$C$63</f>
        <v>100000</v>
      </c>
      <c r="AG429" s="12">
        <f>Assumptions!$C$63</f>
        <v>100000</v>
      </c>
      <c r="AH429" s="12">
        <f>Assumptions!$C$63</f>
        <v>100000</v>
      </c>
      <c r="AI429" s="12">
        <f>Assumptions!$C$63</f>
        <v>100000</v>
      </c>
      <c r="AJ429" s="12">
        <f>Assumptions!$C$63</f>
        <v>100000</v>
      </c>
      <c r="AK429" s="12">
        <f>Assumptions!$C$63</f>
        <v>100000</v>
      </c>
      <c r="AL429" s="12">
        <f>Assumptions!$C$63</f>
        <v>100000</v>
      </c>
      <c r="AM429" s="12">
        <f>Assumptions!$C$63</f>
        <v>100000</v>
      </c>
      <c r="AN429" s="12">
        <f>Assumptions!$C$63</f>
        <v>100000</v>
      </c>
      <c r="AO429" s="12">
        <f>Assumptions!$C$63</f>
        <v>100000</v>
      </c>
      <c r="AP429" s="12">
        <f>Assumptions!$C$63</f>
        <v>100000</v>
      </c>
    </row>
    <row r="430">
      <c r="A430" s="11" t="inlineStr">
        <is>
          <t>Servers, cloud, monitoring and licences</t>
        </is>
      </c>
      <c r="B430" s="14" t="inlineStr">
        <is>
          <t>AED</t>
        </is>
      </c>
      <c r="C430" s="56">
        <f>SUM(G430:R430)</f>
        <v>300000</v>
      </c>
      <c r="D430" s="56">
        <f>SUM(S430:AD430)</f>
        <v>300000</v>
      </c>
      <c r="E430" s="56">
        <f>SUM(AE430:AP430)</f>
        <v>300000</v>
      </c>
      <c r="G430" s="12">
        <f>Assumptions!$C$64</f>
        <v>25000</v>
      </c>
      <c r="H430" s="12">
        <f>Assumptions!$C$64</f>
        <v>25000</v>
      </c>
      <c r="I430" s="12">
        <f>Assumptions!$C$64</f>
        <v>25000</v>
      </c>
      <c r="J430" s="12">
        <f>Assumptions!$C$64</f>
        <v>25000</v>
      </c>
      <c r="K430" s="12">
        <f>Assumptions!$C$64</f>
        <v>25000</v>
      </c>
      <c r="L430" s="12">
        <f>Assumptions!$C$64</f>
        <v>25000</v>
      </c>
      <c r="M430" s="12">
        <f>Assumptions!$C$64</f>
        <v>25000</v>
      </c>
      <c r="N430" s="12">
        <f>Assumptions!$C$64</f>
        <v>25000</v>
      </c>
      <c r="O430" s="12">
        <f>Assumptions!$C$64</f>
        <v>25000</v>
      </c>
      <c r="P430" s="12">
        <f>Assumptions!$C$64</f>
        <v>25000</v>
      </c>
      <c r="Q430" s="12">
        <f>Assumptions!$C$64</f>
        <v>25000</v>
      </c>
      <c r="R430" s="12">
        <f>Assumptions!$C$64</f>
        <v>25000</v>
      </c>
      <c r="S430" s="12">
        <f>Assumptions!$C$64</f>
        <v>25000</v>
      </c>
      <c r="T430" s="12">
        <f>Assumptions!$C$64</f>
        <v>25000</v>
      </c>
      <c r="U430" s="12">
        <f>Assumptions!$C$64</f>
        <v>25000</v>
      </c>
      <c r="V430" s="12">
        <f>Assumptions!$C$64</f>
        <v>25000</v>
      </c>
      <c r="W430" s="12">
        <f>Assumptions!$C$64</f>
        <v>25000</v>
      </c>
      <c r="X430" s="12">
        <f>Assumptions!$C$64</f>
        <v>25000</v>
      </c>
      <c r="Y430" s="12">
        <f>Assumptions!$C$64</f>
        <v>25000</v>
      </c>
      <c r="Z430" s="12">
        <f>Assumptions!$C$64</f>
        <v>25000</v>
      </c>
      <c r="AA430" s="12">
        <f>Assumptions!$C$64</f>
        <v>25000</v>
      </c>
      <c r="AB430" s="12">
        <f>Assumptions!$C$64</f>
        <v>25000</v>
      </c>
      <c r="AC430" s="12">
        <f>Assumptions!$C$64</f>
        <v>25000</v>
      </c>
      <c r="AD430" s="12">
        <f>Assumptions!$C$64</f>
        <v>25000</v>
      </c>
      <c r="AE430" s="12">
        <f>Assumptions!$C$64</f>
        <v>25000</v>
      </c>
      <c r="AF430" s="12">
        <f>Assumptions!$C$64</f>
        <v>25000</v>
      </c>
      <c r="AG430" s="12">
        <f>Assumptions!$C$64</f>
        <v>25000</v>
      </c>
      <c r="AH430" s="12">
        <f>Assumptions!$C$64</f>
        <v>25000</v>
      </c>
      <c r="AI430" s="12">
        <f>Assumptions!$C$64</f>
        <v>25000</v>
      </c>
      <c r="AJ430" s="12">
        <f>Assumptions!$C$64</f>
        <v>25000</v>
      </c>
      <c r="AK430" s="12">
        <f>Assumptions!$C$64</f>
        <v>25000</v>
      </c>
      <c r="AL430" s="12">
        <f>Assumptions!$C$64</f>
        <v>25000</v>
      </c>
      <c r="AM430" s="12">
        <f>Assumptions!$C$64</f>
        <v>25000</v>
      </c>
      <c r="AN430" s="12">
        <f>Assumptions!$C$64</f>
        <v>25000</v>
      </c>
      <c r="AO430" s="12">
        <f>Assumptions!$C$64</f>
        <v>25000</v>
      </c>
      <c r="AP430" s="12">
        <f>Assumptions!$C$64</f>
        <v>25000</v>
      </c>
    </row>
    <row r="431">
      <c r="A431" s="11" t="inlineStr">
        <is>
          <t>Equipment</t>
        </is>
      </c>
      <c r="B431" s="14" t="inlineStr">
        <is>
          <t>AED</t>
        </is>
      </c>
      <c r="C431" s="56">
        <f>SUM(G431:R431)</f>
        <v>100000</v>
      </c>
      <c r="D431" s="56">
        <f>SUM(S431:AD431)</f>
        <v>0</v>
      </c>
      <c r="E431" s="56">
        <f>SUM(AE431:AP431)</f>
        <v>0</v>
      </c>
      <c r="G431" s="12">
        <f>IF(G366=1,Assumptions!$C$65,0)</f>
        <v>100000</v>
      </c>
      <c r="H431" s="12">
        <f>IF(H366=1,Assumptions!$C$65,0)</f>
        <v>0</v>
      </c>
      <c r="I431" s="12">
        <f>IF(I366=1,Assumptions!$C$65,0)</f>
        <v>0</v>
      </c>
      <c r="J431" s="12">
        <f>IF(J366=1,Assumptions!$C$65,0)</f>
        <v>0</v>
      </c>
      <c r="K431" s="12">
        <f>IF(K366=1,Assumptions!$C$65,0)</f>
        <v>0</v>
      </c>
      <c r="L431" s="12">
        <f>IF(L366=1,Assumptions!$C$65,0)</f>
        <v>0</v>
      </c>
      <c r="M431" s="12">
        <f>IF(M366=1,Assumptions!$C$65,0)</f>
        <v>0</v>
      </c>
      <c r="N431" s="12">
        <f>IF(N366=1,Assumptions!$C$65,0)</f>
        <v>0</v>
      </c>
      <c r="O431" s="12">
        <f>IF(O366=1,Assumptions!$C$65,0)</f>
        <v>0</v>
      </c>
      <c r="P431" s="12">
        <f>IF(P366=1,Assumptions!$C$65,0)</f>
        <v>0</v>
      </c>
      <c r="Q431" s="12">
        <f>IF(Q366=1,Assumptions!$C$65,0)</f>
        <v>0</v>
      </c>
      <c r="R431" s="12">
        <f>IF(R366=1,Assumptions!$C$65,0)</f>
        <v>0</v>
      </c>
      <c r="S431" s="12">
        <f>IF(S366=1,Assumptions!$C$65,0)</f>
        <v>0</v>
      </c>
      <c r="T431" s="12">
        <f>IF(T366=1,Assumptions!$C$65,0)</f>
        <v>0</v>
      </c>
      <c r="U431" s="12">
        <f>IF(U366=1,Assumptions!$C$65,0)</f>
        <v>0</v>
      </c>
      <c r="V431" s="12">
        <f>IF(V366=1,Assumptions!$C$65,0)</f>
        <v>0</v>
      </c>
      <c r="W431" s="12">
        <f>IF(W366=1,Assumptions!$C$65,0)</f>
        <v>0</v>
      </c>
      <c r="X431" s="12">
        <f>IF(X366=1,Assumptions!$C$65,0)</f>
        <v>0</v>
      </c>
      <c r="Y431" s="12">
        <f>IF(Y366=1,Assumptions!$C$65,0)</f>
        <v>0</v>
      </c>
      <c r="Z431" s="12">
        <f>IF(Z366=1,Assumptions!$C$65,0)</f>
        <v>0</v>
      </c>
      <c r="AA431" s="12">
        <f>IF(AA366=1,Assumptions!$C$65,0)</f>
        <v>0</v>
      </c>
      <c r="AB431" s="12">
        <f>IF(AB366=1,Assumptions!$C$65,0)</f>
        <v>0</v>
      </c>
      <c r="AC431" s="12">
        <f>IF(AC366=1,Assumptions!$C$65,0)</f>
        <v>0</v>
      </c>
      <c r="AD431" s="12">
        <f>IF(AD366=1,Assumptions!$C$65,0)</f>
        <v>0</v>
      </c>
      <c r="AE431" s="12">
        <f>IF(AE366=1,Assumptions!$C$65,0)</f>
        <v>0</v>
      </c>
      <c r="AF431" s="12">
        <f>IF(AF366=1,Assumptions!$C$65,0)</f>
        <v>0</v>
      </c>
      <c r="AG431" s="12">
        <f>IF(AG366=1,Assumptions!$C$65,0)</f>
        <v>0</v>
      </c>
      <c r="AH431" s="12">
        <f>IF(AH366=1,Assumptions!$C$65,0)</f>
        <v>0</v>
      </c>
      <c r="AI431" s="12">
        <f>IF(AI366=1,Assumptions!$C$65,0)</f>
        <v>0</v>
      </c>
      <c r="AJ431" s="12">
        <f>IF(AJ366=1,Assumptions!$C$65,0)</f>
        <v>0</v>
      </c>
      <c r="AK431" s="12">
        <f>IF(AK366=1,Assumptions!$C$65,0)</f>
        <v>0</v>
      </c>
      <c r="AL431" s="12">
        <f>IF(AL366=1,Assumptions!$C$65,0)</f>
        <v>0</v>
      </c>
      <c r="AM431" s="12">
        <f>IF(AM366=1,Assumptions!$C$65,0)</f>
        <v>0</v>
      </c>
      <c r="AN431" s="12">
        <f>IF(AN366=1,Assumptions!$C$65,0)</f>
        <v>0</v>
      </c>
      <c r="AO431" s="12">
        <f>IF(AO366=1,Assumptions!$C$65,0)</f>
        <v>0</v>
      </c>
      <c r="AP431" s="12">
        <f>IF(AP366=1,Assumptions!$C$65,0)</f>
        <v>0</v>
      </c>
    </row>
    <row r="432">
      <c r="A432" s="38" t="inlineStr">
        <is>
          <t>Technology</t>
        </is>
      </c>
      <c r="B432" s="58" t="inlineStr">
        <is>
          <t>AED</t>
        </is>
      </c>
      <c r="C432" s="59">
        <f>SUM(G432:R432)</f>
        <v>1600000</v>
      </c>
      <c r="D432" s="59">
        <f>SUM(S432:AD432)</f>
        <v>1500000</v>
      </c>
      <c r="E432" s="59">
        <f>SUM(AE432:AP432)</f>
        <v>1500000</v>
      </c>
      <c r="F432" s="40" t="n"/>
      <c r="G432" s="51">
        <f>SUM(G429:G431)</f>
        <v>225000</v>
      </c>
      <c r="H432" s="51">
        <f>SUM(H429:H431)</f>
        <v>125000</v>
      </c>
      <c r="I432" s="51">
        <f>SUM(I429:I431)</f>
        <v>125000</v>
      </c>
      <c r="J432" s="51">
        <f>SUM(J429:J431)</f>
        <v>125000</v>
      </c>
      <c r="K432" s="51">
        <f>SUM(K429:K431)</f>
        <v>125000</v>
      </c>
      <c r="L432" s="51">
        <f>SUM(L429:L431)</f>
        <v>125000</v>
      </c>
      <c r="M432" s="51">
        <f>SUM(M429:M431)</f>
        <v>125000</v>
      </c>
      <c r="N432" s="51">
        <f>SUM(N429:N431)</f>
        <v>125000</v>
      </c>
      <c r="O432" s="51">
        <f>SUM(O429:O431)</f>
        <v>125000</v>
      </c>
      <c r="P432" s="51">
        <f>SUM(P429:P431)</f>
        <v>125000</v>
      </c>
      <c r="Q432" s="51">
        <f>SUM(Q429:Q431)</f>
        <v>125000</v>
      </c>
      <c r="R432" s="51">
        <f>SUM(R429:R431)</f>
        <v>125000</v>
      </c>
      <c r="S432" s="51">
        <f>SUM(S429:S431)</f>
        <v>125000</v>
      </c>
      <c r="T432" s="51">
        <f>SUM(T429:T431)</f>
        <v>125000</v>
      </c>
      <c r="U432" s="51">
        <f>SUM(U429:U431)</f>
        <v>125000</v>
      </c>
      <c r="V432" s="51">
        <f>SUM(V429:V431)</f>
        <v>125000</v>
      </c>
      <c r="W432" s="51">
        <f>SUM(W429:W431)</f>
        <v>125000</v>
      </c>
      <c r="X432" s="51">
        <f>SUM(X429:X431)</f>
        <v>125000</v>
      </c>
      <c r="Y432" s="51">
        <f>SUM(Y429:Y431)</f>
        <v>125000</v>
      </c>
      <c r="Z432" s="51">
        <f>SUM(Z429:Z431)</f>
        <v>125000</v>
      </c>
      <c r="AA432" s="51">
        <f>SUM(AA429:AA431)</f>
        <v>125000</v>
      </c>
      <c r="AB432" s="51">
        <f>SUM(AB429:AB431)</f>
        <v>125000</v>
      </c>
      <c r="AC432" s="51">
        <f>SUM(AC429:AC431)</f>
        <v>125000</v>
      </c>
      <c r="AD432" s="51">
        <f>SUM(AD429:AD431)</f>
        <v>125000</v>
      </c>
      <c r="AE432" s="51">
        <f>SUM(AE429:AE431)</f>
        <v>125000</v>
      </c>
      <c r="AF432" s="51">
        <f>SUM(AF429:AF431)</f>
        <v>125000</v>
      </c>
      <c r="AG432" s="51">
        <f>SUM(AG429:AG431)</f>
        <v>125000</v>
      </c>
      <c r="AH432" s="51">
        <f>SUM(AH429:AH431)</f>
        <v>125000</v>
      </c>
      <c r="AI432" s="51">
        <f>SUM(AI429:AI431)</f>
        <v>125000</v>
      </c>
      <c r="AJ432" s="51">
        <f>SUM(AJ429:AJ431)</f>
        <v>125000</v>
      </c>
      <c r="AK432" s="51">
        <f>SUM(AK429:AK431)</f>
        <v>125000</v>
      </c>
      <c r="AL432" s="51">
        <f>SUM(AL429:AL431)</f>
        <v>125000</v>
      </c>
      <c r="AM432" s="51">
        <f>SUM(AM429:AM431)</f>
        <v>125000</v>
      </c>
      <c r="AN432" s="51">
        <f>SUM(AN429:AN431)</f>
        <v>125000</v>
      </c>
      <c r="AO432" s="51">
        <f>SUM(AO429:AO431)</f>
        <v>125000</v>
      </c>
      <c r="AP432" s="51">
        <f>SUM(AP429:AP431)</f>
        <v>125000</v>
      </c>
    </row>
    <row r="433">
      <c r="A433" s="11" t="inlineStr">
        <is>
          <t>Personnel (accounts, support, B2B sales)</t>
        </is>
      </c>
      <c r="B433" s="14" t="inlineStr">
        <is>
          <t>AED</t>
        </is>
      </c>
      <c r="C433" s="56">
        <f>SUM(G433:R433)</f>
        <v>600000</v>
      </c>
      <c r="D433" s="56">
        <f>SUM(S433:AD433)</f>
        <v>600000</v>
      </c>
      <c r="E433" s="56">
        <f>SUM(AE433:AP433)</f>
        <v>600000</v>
      </c>
      <c r="G433" s="12">
        <f>Assumptions!$C$81</f>
        <v>50000</v>
      </c>
      <c r="H433" s="12">
        <f>Assumptions!$C$81</f>
        <v>50000</v>
      </c>
      <c r="I433" s="12">
        <f>Assumptions!$C$81</f>
        <v>50000</v>
      </c>
      <c r="J433" s="12">
        <f>Assumptions!$C$81</f>
        <v>50000</v>
      </c>
      <c r="K433" s="12">
        <f>Assumptions!$C$81</f>
        <v>50000</v>
      </c>
      <c r="L433" s="12">
        <f>Assumptions!$C$81</f>
        <v>50000</v>
      </c>
      <c r="M433" s="12">
        <f>Assumptions!$C$81</f>
        <v>50000</v>
      </c>
      <c r="N433" s="12">
        <f>Assumptions!$C$81</f>
        <v>50000</v>
      </c>
      <c r="O433" s="12">
        <f>Assumptions!$C$81</f>
        <v>50000</v>
      </c>
      <c r="P433" s="12">
        <f>Assumptions!$C$81</f>
        <v>50000</v>
      </c>
      <c r="Q433" s="12">
        <f>Assumptions!$C$81</f>
        <v>50000</v>
      </c>
      <c r="R433" s="12">
        <f>Assumptions!$C$81</f>
        <v>50000</v>
      </c>
      <c r="S433" s="12">
        <f>Assumptions!$C$81</f>
        <v>50000</v>
      </c>
      <c r="T433" s="12">
        <f>Assumptions!$C$81</f>
        <v>50000</v>
      </c>
      <c r="U433" s="12">
        <f>Assumptions!$C$81</f>
        <v>50000</v>
      </c>
      <c r="V433" s="12">
        <f>Assumptions!$C$81</f>
        <v>50000</v>
      </c>
      <c r="W433" s="12">
        <f>Assumptions!$C$81</f>
        <v>50000</v>
      </c>
      <c r="X433" s="12">
        <f>Assumptions!$C$81</f>
        <v>50000</v>
      </c>
      <c r="Y433" s="12">
        <f>Assumptions!$C$81</f>
        <v>50000</v>
      </c>
      <c r="Z433" s="12">
        <f>Assumptions!$C$81</f>
        <v>50000</v>
      </c>
      <c r="AA433" s="12">
        <f>Assumptions!$C$81</f>
        <v>50000</v>
      </c>
      <c r="AB433" s="12">
        <f>Assumptions!$C$81</f>
        <v>50000</v>
      </c>
      <c r="AC433" s="12">
        <f>Assumptions!$C$81</f>
        <v>50000</v>
      </c>
      <c r="AD433" s="12">
        <f>Assumptions!$C$81</f>
        <v>50000</v>
      </c>
      <c r="AE433" s="12">
        <f>Assumptions!$C$81</f>
        <v>50000</v>
      </c>
      <c r="AF433" s="12">
        <f>Assumptions!$C$81</f>
        <v>50000</v>
      </c>
      <c r="AG433" s="12">
        <f>Assumptions!$C$81</f>
        <v>50000</v>
      </c>
      <c r="AH433" s="12">
        <f>Assumptions!$C$81</f>
        <v>50000</v>
      </c>
      <c r="AI433" s="12">
        <f>Assumptions!$C$81</f>
        <v>50000</v>
      </c>
      <c r="AJ433" s="12">
        <f>Assumptions!$C$81</f>
        <v>50000</v>
      </c>
      <c r="AK433" s="12">
        <f>Assumptions!$C$81</f>
        <v>50000</v>
      </c>
      <c r="AL433" s="12">
        <f>Assumptions!$C$81</f>
        <v>50000</v>
      </c>
      <c r="AM433" s="12">
        <f>Assumptions!$C$81</f>
        <v>50000</v>
      </c>
      <c r="AN433" s="12">
        <f>Assumptions!$C$81</f>
        <v>50000</v>
      </c>
      <c r="AO433" s="12">
        <f>Assumptions!$C$81</f>
        <v>50000</v>
      </c>
      <c r="AP433" s="12">
        <f>Assumptions!$C$81</f>
        <v>50000</v>
      </c>
    </row>
    <row r="434">
      <c r="A434" s="11" t="inlineStr">
        <is>
          <t>Office</t>
        </is>
      </c>
      <c r="B434" s="14" t="inlineStr">
        <is>
          <t>AED</t>
        </is>
      </c>
      <c r="C434" s="56">
        <f>SUM(G434:R434)</f>
        <v>500004</v>
      </c>
      <c r="D434" s="56">
        <f>SUM(S434:AD434)</f>
        <v>500004</v>
      </c>
      <c r="E434" s="56">
        <f>SUM(AE434:AP434)</f>
        <v>500004</v>
      </c>
      <c r="G434" s="12">
        <f>Assumptions!$C$82</f>
        <v>41667</v>
      </c>
      <c r="H434" s="12">
        <f>Assumptions!$C$82</f>
        <v>41667</v>
      </c>
      <c r="I434" s="12">
        <f>Assumptions!$C$82</f>
        <v>41667</v>
      </c>
      <c r="J434" s="12">
        <f>Assumptions!$C$82</f>
        <v>41667</v>
      </c>
      <c r="K434" s="12">
        <f>Assumptions!$C$82</f>
        <v>41667</v>
      </c>
      <c r="L434" s="12">
        <f>Assumptions!$C$82</f>
        <v>41667</v>
      </c>
      <c r="M434" s="12">
        <f>Assumptions!$C$82</f>
        <v>41667</v>
      </c>
      <c r="N434" s="12">
        <f>Assumptions!$C$82</f>
        <v>41667</v>
      </c>
      <c r="O434" s="12">
        <f>Assumptions!$C$82</f>
        <v>41667</v>
      </c>
      <c r="P434" s="12">
        <f>Assumptions!$C$82</f>
        <v>41667</v>
      </c>
      <c r="Q434" s="12">
        <f>Assumptions!$C$82</f>
        <v>41667</v>
      </c>
      <c r="R434" s="12">
        <f>Assumptions!$C$82</f>
        <v>41667</v>
      </c>
      <c r="S434" s="12">
        <f>Assumptions!$C$82</f>
        <v>41667</v>
      </c>
      <c r="T434" s="12">
        <f>Assumptions!$C$82</f>
        <v>41667</v>
      </c>
      <c r="U434" s="12">
        <f>Assumptions!$C$82</f>
        <v>41667</v>
      </c>
      <c r="V434" s="12">
        <f>Assumptions!$C$82</f>
        <v>41667</v>
      </c>
      <c r="W434" s="12">
        <f>Assumptions!$C$82</f>
        <v>41667</v>
      </c>
      <c r="X434" s="12">
        <f>Assumptions!$C$82</f>
        <v>41667</v>
      </c>
      <c r="Y434" s="12">
        <f>Assumptions!$C$82</f>
        <v>41667</v>
      </c>
      <c r="Z434" s="12">
        <f>Assumptions!$C$82</f>
        <v>41667</v>
      </c>
      <c r="AA434" s="12">
        <f>Assumptions!$C$82</f>
        <v>41667</v>
      </c>
      <c r="AB434" s="12">
        <f>Assumptions!$C$82</f>
        <v>41667</v>
      </c>
      <c r="AC434" s="12">
        <f>Assumptions!$C$82</f>
        <v>41667</v>
      </c>
      <c r="AD434" s="12">
        <f>Assumptions!$C$82</f>
        <v>41667</v>
      </c>
      <c r="AE434" s="12">
        <f>Assumptions!$C$82</f>
        <v>41667</v>
      </c>
      <c r="AF434" s="12">
        <f>Assumptions!$C$82</f>
        <v>41667</v>
      </c>
      <c r="AG434" s="12">
        <f>Assumptions!$C$82</f>
        <v>41667</v>
      </c>
      <c r="AH434" s="12">
        <f>Assumptions!$C$82</f>
        <v>41667</v>
      </c>
      <c r="AI434" s="12">
        <f>Assumptions!$C$82</f>
        <v>41667</v>
      </c>
      <c r="AJ434" s="12">
        <f>Assumptions!$C$82</f>
        <v>41667</v>
      </c>
      <c r="AK434" s="12">
        <f>Assumptions!$C$82</f>
        <v>41667</v>
      </c>
      <c r="AL434" s="12">
        <f>Assumptions!$C$82</f>
        <v>41667</v>
      </c>
      <c r="AM434" s="12">
        <f>Assumptions!$C$82</f>
        <v>41667</v>
      </c>
      <c r="AN434" s="12">
        <f>Assumptions!$C$82</f>
        <v>41667</v>
      </c>
      <c r="AO434" s="12">
        <f>Assumptions!$C$82</f>
        <v>41667</v>
      </c>
      <c r="AP434" s="12">
        <f>Assumptions!$C$82</f>
        <v>41667</v>
      </c>
    </row>
    <row r="435">
      <c r="A435" s="11" t="inlineStr">
        <is>
          <t>D&amp;O and PI insurance</t>
        </is>
      </c>
      <c r="B435" s="14" t="inlineStr">
        <is>
          <t>AED</t>
        </is>
      </c>
      <c r="C435" s="56">
        <f>SUM(G435:R435)</f>
        <v>99996</v>
      </c>
      <c r="D435" s="56">
        <f>SUM(S435:AD435)</f>
        <v>99996</v>
      </c>
      <c r="E435" s="56">
        <f>SUM(AE435:AP435)</f>
        <v>99996</v>
      </c>
      <c r="G435" s="12">
        <f>Assumptions!$C$83</f>
        <v>8333</v>
      </c>
      <c r="H435" s="12">
        <f>Assumptions!$C$83</f>
        <v>8333</v>
      </c>
      <c r="I435" s="12">
        <f>Assumptions!$C$83</f>
        <v>8333</v>
      </c>
      <c r="J435" s="12">
        <f>Assumptions!$C$83</f>
        <v>8333</v>
      </c>
      <c r="K435" s="12">
        <f>Assumptions!$C$83</f>
        <v>8333</v>
      </c>
      <c r="L435" s="12">
        <f>Assumptions!$C$83</f>
        <v>8333</v>
      </c>
      <c r="M435" s="12">
        <f>Assumptions!$C$83</f>
        <v>8333</v>
      </c>
      <c r="N435" s="12">
        <f>Assumptions!$C$83</f>
        <v>8333</v>
      </c>
      <c r="O435" s="12">
        <f>Assumptions!$C$83</f>
        <v>8333</v>
      </c>
      <c r="P435" s="12">
        <f>Assumptions!$C$83</f>
        <v>8333</v>
      </c>
      <c r="Q435" s="12">
        <f>Assumptions!$C$83</f>
        <v>8333</v>
      </c>
      <c r="R435" s="12">
        <f>Assumptions!$C$83</f>
        <v>8333</v>
      </c>
      <c r="S435" s="12">
        <f>Assumptions!$C$83</f>
        <v>8333</v>
      </c>
      <c r="T435" s="12">
        <f>Assumptions!$C$83</f>
        <v>8333</v>
      </c>
      <c r="U435" s="12">
        <f>Assumptions!$C$83</f>
        <v>8333</v>
      </c>
      <c r="V435" s="12">
        <f>Assumptions!$C$83</f>
        <v>8333</v>
      </c>
      <c r="W435" s="12">
        <f>Assumptions!$C$83</f>
        <v>8333</v>
      </c>
      <c r="X435" s="12">
        <f>Assumptions!$C$83</f>
        <v>8333</v>
      </c>
      <c r="Y435" s="12">
        <f>Assumptions!$C$83</f>
        <v>8333</v>
      </c>
      <c r="Z435" s="12">
        <f>Assumptions!$C$83</f>
        <v>8333</v>
      </c>
      <c r="AA435" s="12">
        <f>Assumptions!$C$83</f>
        <v>8333</v>
      </c>
      <c r="AB435" s="12">
        <f>Assumptions!$C$83</f>
        <v>8333</v>
      </c>
      <c r="AC435" s="12">
        <f>Assumptions!$C$83</f>
        <v>8333</v>
      </c>
      <c r="AD435" s="12">
        <f>Assumptions!$C$83</f>
        <v>8333</v>
      </c>
      <c r="AE435" s="12">
        <f>Assumptions!$C$83</f>
        <v>8333</v>
      </c>
      <c r="AF435" s="12">
        <f>Assumptions!$C$83</f>
        <v>8333</v>
      </c>
      <c r="AG435" s="12">
        <f>Assumptions!$C$83</f>
        <v>8333</v>
      </c>
      <c r="AH435" s="12">
        <f>Assumptions!$C$83</f>
        <v>8333</v>
      </c>
      <c r="AI435" s="12">
        <f>Assumptions!$C$83</f>
        <v>8333</v>
      </c>
      <c r="AJ435" s="12">
        <f>Assumptions!$C$83</f>
        <v>8333</v>
      </c>
      <c r="AK435" s="12">
        <f>Assumptions!$C$83</f>
        <v>8333</v>
      </c>
      <c r="AL435" s="12">
        <f>Assumptions!$C$83</f>
        <v>8333</v>
      </c>
      <c r="AM435" s="12">
        <f>Assumptions!$C$83</f>
        <v>8333</v>
      </c>
      <c r="AN435" s="12">
        <f>Assumptions!$C$83</f>
        <v>8333</v>
      </c>
      <c r="AO435" s="12">
        <f>Assumptions!$C$83</f>
        <v>8333</v>
      </c>
      <c r="AP435" s="12">
        <f>Assumptions!$C$83</f>
        <v>8333</v>
      </c>
    </row>
    <row r="436">
      <c r="A436" s="11" t="inlineStr">
        <is>
          <t>Board fees</t>
        </is>
      </c>
      <c r="B436" s="14" t="inlineStr">
        <is>
          <t>AED</t>
        </is>
      </c>
      <c r="C436" s="56">
        <f>SUM(G436:R436)</f>
        <v>480000</v>
      </c>
      <c r="D436" s="56">
        <f>SUM(S436:AD436)</f>
        <v>480000</v>
      </c>
      <c r="E436" s="56">
        <f>SUM(AE436:AP436)</f>
        <v>480000</v>
      </c>
      <c r="G436" s="12">
        <f>Assumptions!$C$84*Assumptions!$C$85</f>
        <v>40000</v>
      </c>
      <c r="H436" s="12">
        <f>Assumptions!$C$84*Assumptions!$C$85</f>
        <v>40000</v>
      </c>
      <c r="I436" s="12">
        <f>Assumptions!$C$84*Assumptions!$C$85</f>
        <v>40000</v>
      </c>
      <c r="J436" s="12">
        <f>Assumptions!$C$84*Assumptions!$C$85</f>
        <v>40000</v>
      </c>
      <c r="K436" s="12">
        <f>Assumptions!$C$84*Assumptions!$C$85</f>
        <v>40000</v>
      </c>
      <c r="L436" s="12">
        <f>Assumptions!$C$84*Assumptions!$C$85</f>
        <v>40000</v>
      </c>
      <c r="M436" s="12">
        <f>Assumptions!$C$84*Assumptions!$C$85</f>
        <v>40000</v>
      </c>
      <c r="N436" s="12">
        <f>Assumptions!$C$84*Assumptions!$C$85</f>
        <v>40000</v>
      </c>
      <c r="O436" s="12">
        <f>Assumptions!$C$84*Assumptions!$C$85</f>
        <v>40000</v>
      </c>
      <c r="P436" s="12">
        <f>Assumptions!$C$84*Assumptions!$C$85</f>
        <v>40000</v>
      </c>
      <c r="Q436" s="12">
        <f>Assumptions!$C$84*Assumptions!$C$85</f>
        <v>40000</v>
      </c>
      <c r="R436" s="12">
        <f>Assumptions!$C$84*Assumptions!$C$85</f>
        <v>40000</v>
      </c>
      <c r="S436" s="12">
        <f>Assumptions!$C$84*Assumptions!$C$85</f>
        <v>40000</v>
      </c>
      <c r="T436" s="12">
        <f>Assumptions!$C$84*Assumptions!$C$85</f>
        <v>40000</v>
      </c>
      <c r="U436" s="12">
        <f>Assumptions!$C$84*Assumptions!$C$85</f>
        <v>40000</v>
      </c>
      <c r="V436" s="12">
        <f>Assumptions!$C$84*Assumptions!$C$85</f>
        <v>40000</v>
      </c>
      <c r="W436" s="12">
        <f>Assumptions!$C$84*Assumptions!$C$85</f>
        <v>40000</v>
      </c>
      <c r="X436" s="12">
        <f>Assumptions!$C$84*Assumptions!$C$85</f>
        <v>40000</v>
      </c>
      <c r="Y436" s="12">
        <f>Assumptions!$C$84*Assumptions!$C$85</f>
        <v>40000</v>
      </c>
      <c r="Z436" s="12">
        <f>Assumptions!$C$84*Assumptions!$C$85</f>
        <v>40000</v>
      </c>
      <c r="AA436" s="12">
        <f>Assumptions!$C$84*Assumptions!$C$85</f>
        <v>40000</v>
      </c>
      <c r="AB436" s="12">
        <f>Assumptions!$C$84*Assumptions!$C$85</f>
        <v>40000</v>
      </c>
      <c r="AC436" s="12">
        <f>Assumptions!$C$84*Assumptions!$C$85</f>
        <v>40000</v>
      </c>
      <c r="AD436" s="12">
        <f>Assumptions!$C$84*Assumptions!$C$85</f>
        <v>40000</v>
      </c>
      <c r="AE436" s="12">
        <f>Assumptions!$C$84*Assumptions!$C$85</f>
        <v>40000</v>
      </c>
      <c r="AF436" s="12">
        <f>Assumptions!$C$84*Assumptions!$C$85</f>
        <v>40000</v>
      </c>
      <c r="AG436" s="12">
        <f>Assumptions!$C$84*Assumptions!$C$85</f>
        <v>40000</v>
      </c>
      <c r="AH436" s="12">
        <f>Assumptions!$C$84*Assumptions!$C$85</f>
        <v>40000</v>
      </c>
      <c r="AI436" s="12">
        <f>Assumptions!$C$84*Assumptions!$C$85</f>
        <v>40000</v>
      </c>
      <c r="AJ436" s="12">
        <f>Assumptions!$C$84*Assumptions!$C$85</f>
        <v>40000</v>
      </c>
      <c r="AK436" s="12">
        <f>Assumptions!$C$84*Assumptions!$C$85</f>
        <v>40000</v>
      </c>
      <c r="AL436" s="12">
        <f>Assumptions!$C$84*Assumptions!$C$85</f>
        <v>40000</v>
      </c>
      <c r="AM436" s="12">
        <f>Assumptions!$C$84*Assumptions!$C$85</f>
        <v>40000</v>
      </c>
      <c r="AN436" s="12">
        <f>Assumptions!$C$84*Assumptions!$C$85</f>
        <v>40000</v>
      </c>
      <c r="AO436" s="12">
        <f>Assumptions!$C$84*Assumptions!$C$85</f>
        <v>40000</v>
      </c>
      <c r="AP436" s="12">
        <f>Assumptions!$C$84*Assumptions!$C$85</f>
        <v>40000</v>
      </c>
    </row>
    <row r="437">
      <c r="A437" s="11" t="inlineStr">
        <is>
          <t>Legal, regulatory and accounting</t>
        </is>
      </c>
      <c r="B437" s="14" t="inlineStr">
        <is>
          <t>AED</t>
        </is>
      </c>
      <c r="C437" s="56">
        <f>SUM(G437:R437)</f>
        <v>140000</v>
      </c>
      <c r="D437" s="56">
        <f>SUM(S437:AD437)</f>
        <v>90000</v>
      </c>
      <c r="E437" s="56">
        <f>SUM(AE437:AP437)</f>
        <v>90000</v>
      </c>
      <c r="G437" s="12">
        <f>Assumptions!$C$86+IF(G366=1,Assumptions!$C$87,0)</f>
        <v>57500</v>
      </c>
      <c r="H437" s="12">
        <f>Assumptions!$C$86+IF(H366=1,Assumptions!$C$87,0)</f>
        <v>7500</v>
      </c>
      <c r="I437" s="12">
        <f>Assumptions!$C$86+IF(I366=1,Assumptions!$C$87,0)</f>
        <v>7500</v>
      </c>
      <c r="J437" s="12">
        <f>Assumptions!$C$86+IF(J366=1,Assumptions!$C$87,0)</f>
        <v>7500</v>
      </c>
      <c r="K437" s="12">
        <f>Assumptions!$C$86+IF(K366=1,Assumptions!$C$87,0)</f>
        <v>7500</v>
      </c>
      <c r="L437" s="12">
        <f>Assumptions!$C$86+IF(L366=1,Assumptions!$C$87,0)</f>
        <v>7500</v>
      </c>
      <c r="M437" s="12">
        <f>Assumptions!$C$86+IF(M366=1,Assumptions!$C$87,0)</f>
        <v>7500</v>
      </c>
      <c r="N437" s="12">
        <f>Assumptions!$C$86+IF(N366=1,Assumptions!$C$87,0)</f>
        <v>7500</v>
      </c>
      <c r="O437" s="12">
        <f>Assumptions!$C$86+IF(O366=1,Assumptions!$C$87,0)</f>
        <v>7500</v>
      </c>
      <c r="P437" s="12">
        <f>Assumptions!$C$86+IF(P366=1,Assumptions!$C$87,0)</f>
        <v>7500</v>
      </c>
      <c r="Q437" s="12">
        <f>Assumptions!$C$86+IF(Q366=1,Assumptions!$C$87,0)</f>
        <v>7500</v>
      </c>
      <c r="R437" s="12">
        <f>Assumptions!$C$86+IF(R366=1,Assumptions!$C$87,0)</f>
        <v>7500</v>
      </c>
      <c r="S437" s="12">
        <f>Assumptions!$C$86+IF(S366=1,Assumptions!$C$87,0)</f>
        <v>7500</v>
      </c>
      <c r="T437" s="12">
        <f>Assumptions!$C$86+IF(T366=1,Assumptions!$C$87,0)</f>
        <v>7500</v>
      </c>
      <c r="U437" s="12">
        <f>Assumptions!$C$86+IF(U366=1,Assumptions!$C$87,0)</f>
        <v>7500</v>
      </c>
      <c r="V437" s="12">
        <f>Assumptions!$C$86+IF(V366=1,Assumptions!$C$87,0)</f>
        <v>7500</v>
      </c>
      <c r="W437" s="12">
        <f>Assumptions!$C$86+IF(W366=1,Assumptions!$C$87,0)</f>
        <v>7500</v>
      </c>
      <c r="X437" s="12">
        <f>Assumptions!$C$86+IF(X366=1,Assumptions!$C$87,0)</f>
        <v>7500</v>
      </c>
      <c r="Y437" s="12">
        <f>Assumptions!$C$86+IF(Y366=1,Assumptions!$C$87,0)</f>
        <v>7500</v>
      </c>
      <c r="Z437" s="12">
        <f>Assumptions!$C$86+IF(Z366=1,Assumptions!$C$87,0)</f>
        <v>7500</v>
      </c>
      <c r="AA437" s="12">
        <f>Assumptions!$C$86+IF(AA366=1,Assumptions!$C$87,0)</f>
        <v>7500</v>
      </c>
      <c r="AB437" s="12">
        <f>Assumptions!$C$86+IF(AB366=1,Assumptions!$C$87,0)</f>
        <v>7500</v>
      </c>
      <c r="AC437" s="12">
        <f>Assumptions!$C$86+IF(AC366=1,Assumptions!$C$87,0)</f>
        <v>7500</v>
      </c>
      <c r="AD437" s="12">
        <f>Assumptions!$C$86+IF(AD366=1,Assumptions!$C$87,0)</f>
        <v>7500</v>
      </c>
      <c r="AE437" s="12">
        <f>Assumptions!$C$86+IF(AE366=1,Assumptions!$C$87,0)</f>
        <v>7500</v>
      </c>
      <c r="AF437" s="12">
        <f>Assumptions!$C$86+IF(AF366=1,Assumptions!$C$87,0)</f>
        <v>7500</v>
      </c>
      <c r="AG437" s="12">
        <f>Assumptions!$C$86+IF(AG366=1,Assumptions!$C$87,0)</f>
        <v>7500</v>
      </c>
      <c r="AH437" s="12">
        <f>Assumptions!$C$86+IF(AH366=1,Assumptions!$C$87,0)</f>
        <v>7500</v>
      </c>
      <c r="AI437" s="12">
        <f>Assumptions!$C$86+IF(AI366=1,Assumptions!$C$87,0)</f>
        <v>7500</v>
      </c>
      <c r="AJ437" s="12">
        <f>Assumptions!$C$86+IF(AJ366=1,Assumptions!$C$87,0)</f>
        <v>7500</v>
      </c>
      <c r="AK437" s="12">
        <f>Assumptions!$C$86+IF(AK366=1,Assumptions!$C$87,0)</f>
        <v>7500</v>
      </c>
      <c r="AL437" s="12">
        <f>Assumptions!$C$86+IF(AL366=1,Assumptions!$C$87,0)</f>
        <v>7500</v>
      </c>
      <c r="AM437" s="12">
        <f>Assumptions!$C$86+IF(AM366=1,Assumptions!$C$87,0)</f>
        <v>7500</v>
      </c>
      <c r="AN437" s="12">
        <f>Assumptions!$C$86+IF(AN366=1,Assumptions!$C$87,0)</f>
        <v>7500</v>
      </c>
      <c r="AO437" s="12">
        <f>Assumptions!$C$86+IF(AO366=1,Assumptions!$C$87,0)</f>
        <v>7500</v>
      </c>
      <c r="AP437" s="12">
        <f>Assumptions!$C$86+IF(AP366=1,Assumptions!$C$87,0)</f>
        <v>7500</v>
      </c>
    </row>
    <row r="438">
      <c r="A438" s="35" t="inlineStr">
        <is>
          <t>Cash (AED)</t>
        </is>
      </c>
      <c r="B438" s="14" t="inlineStr">
        <is>
          <t>AED</t>
        </is>
      </c>
      <c r="C438" s="56">
        <f>SUM(G438:R438)</f>
        <v>0</v>
      </c>
      <c r="D438" s="56">
        <f>SUM(S438:AD438)</f>
        <v>0</v>
      </c>
      <c r="E438" s="56">
        <f>SUM(AE438:AP438)</f>
        <v>0</v>
      </c>
      <c r="G438" s="12">
        <f>Assumptions!$C$88</f>
        <v>0</v>
      </c>
      <c r="H438" s="12">
        <f>Assumptions!$C$88</f>
        <v>0</v>
      </c>
      <c r="I438" s="12">
        <f>Assumptions!$C$88</f>
        <v>0</v>
      </c>
      <c r="J438" s="12">
        <f>Assumptions!$C$88</f>
        <v>0</v>
      </c>
      <c r="K438" s="12">
        <f>Assumptions!$C$88</f>
        <v>0</v>
      </c>
      <c r="L438" s="12">
        <f>Assumptions!$C$88</f>
        <v>0</v>
      </c>
      <c r="M438" s="12">
        <f>Assumptions!$C$88</f>
        <v>0</v>
      </c>
      <c r="N438" s="12">
        <f>Assumptions!$C$88</f>
        <v>0</v>
      </c>
      <c r="O438" s="12">
        <f>Assumptions!$C$88</f>
        <v>0</v>
      </c>
      <c r="P438" s="12">
        <f>Assumptions!$C$88</f>
        <v>0</v>
      </c>
      <c r="Q438" s="12">
        <f>Assumptions!$C$88</f>
        <v>0</v>
      </c>
      <c r="R438" s="12">
        <f>Assumptions!$C$88</f>
        <v>0</v>
      </c>
      <c r="S438" s="12">
        <f>Assumptions!$C$88</f>
        <v>0</v>
      </c>
      <c r="T438" s="12">
        <f>Assumptions!$C$88</f>
        <v>0</v>
      </c>
      <c r="U438" s="12">
        <f>Assumptions!$C$88</f>
        <v>0</v>
      </c>
      <c r="V438" s="12">
        <f>Assumptions!$C$88</f>
        <v>0</v>
      </c>
      <c r="W438" s="12">
        <f>Assumptions!$C$88</f>
        <v>0</v>
      </c>
      <c r="X438" s="12">
        <f>Assumptions!$C$88</f>
        <v>0</v>
      </c>
      <c r="Y438" s="12">
        <f>Assumptions!$C$88</f>
        <v>0</v>
      </c>
      <c r="Z438" s="12">
        <f>Assumptions!$C$88</f>
        <v>0</v>
      </c>
      <c r="AA438" s="12">
        <f>Assumptions!$C$88</f>
        <v>0</v>
      </c>
      <c r="AB438" s="12">
        <f>Assumptions!$C$88</f>
        <v>0</v>
      </c>
      <c r="AC438" s="12">
        <f>Assumptions!$C$88</f>
        <v>0</v>
      </c>
      <c r="AD438" s="12">
        <f>Assumptions!$C$88</f>
        <v>0</v>
      </c>
      <c r="AE438" s="12">
        <f>Assumptions!$C$88</f>
        <v>0</v>
      </c>
      <c r="AF438" s="12">
        <f>Assumptions!$C$88</f>
        <v>0</v>
      </c>
      <c r="AG438" s="12">
        <f>Assumptions!$C$88</f>
        <v>0</v>
      </c>
      <c r="AH438" s="12">
        <f>Assumptions!$C$88</f>
        <v>0</v>
      </c>
      <c r="AI438" s="12">
        <f>Assumptions!$C$88</f>
        <v>0</v>
      </c>
      <c r="AJ438" s="12">
        <f>Assumptions!$C$88</f>
        <v>0</v>
      </c>
      <c r="AK438" s="12">
        <f>Assumptions!$C$88</f>
        <v>0</v>
      </c>
      <c r="AL438" s="12">
        <f>Assumptions!$C$88</f>
        <v>0</v>
      </c>
      <c r="AM438" s="12">
        <f>Assumptions!$C$88</f>
        <v>0</v>
      </c>
      <c r="AN438" s="12">
        <f>Assumptions!$C$88</f>
        <v>0</v>
      </c>
      <c r="AO438" s="12">
        <f>Assumptions!$C$88</f>
        <v>0</v>
      </c>
      <c r="AP438" s="12">
        <f>Assumptions!$C$88</f>
        <v>0</v>
      </c>
    </row>
    <row r="439">
      <c r="A439" s="38" t="inlineStr">
        <is>
          <t>Administration</t>
        </is>
      </c>
      <c r="B439" s="58" t="inlineStr">
        <is>
          <t>AED</t>
        </is>
      </c>
      <c r="C439" s="59">
        <f>SUM(G439:R439)</f>
        <v>1820000</v>
      </c>
      <c r="D439" s="59">
        <f>SUM(S439:AD439)</f>
        <v>1770000</v>
      </c>
      <c r="E439" s="59">
        <f>SUM(AE439:AP439)</f>
        <v>1770000</v>
      </c>
      <c r="F439" s="40" t="n"/>
      <c r="G439" s="51">
        <f>SUM(G433:G438)</f>
        <v>197500</v>
      </c>
      <c r="H439" s="51">
        <f>SUM(H433:H438)</f>
        <v>147500</v>
      </c>
      <c r="I439" s="51">
        <f>SUM(I433:I438)</f>
        <v>147500</v>
      </c>
      <c r="J439" s="51">
        <f>SUM(J433:J438)</f>
        <v>147500</v>
      </c>
      <c r="K439" s="51">
        <f>SUM(K433:K438)</f>
        <v>147500</v>
      </c>
      <c r="L439" s="51">
        <f>SUM(L433:L438)</f>
        <v>147500</v>
      </c>
      <c r="M439" s="51">
        <f>SUM(M433:M438)</f>
        <v>147500</v>
      </c>
      <c r="N439" s="51">
        <f>SUM(N433:N438)</f>
        <v>147500</v>
      </c>
      <c r="O439" s="51">
        <f>SUM(O433:O438)</f>
        <v>147500</v>
      </c>
      <c r="P439" s="51">
        <f>SUM(P433:P438)</f>
        <v>147500</v>
      </c>
      <c r="Q439" s="51">
        <f>SUM(Q433:Q438)</f>
        <v>147500</v>
      </c>
      <c r="R439" s="51">
        <f>SUM(R433:R438)</f>
        <v>147500</v>
      </c>
      <c r="S439" s="51">
        <f>SUM(S433:S438)</f>
        <v>147500</v>
      </c>
      <c r="T439" s="51">
        <f>SUM(T433:T438)</f>
        <v>147500</v>
      </c>
      <c r="U439" s="51">
        <f>SUM(U433:U438)</f>
        <v>147500</v>
      </c>
      <c r="V439" s="51">
        <f>SUM(V433:V438)</f>
        <v>147500</v>
      </c>
      <c r="W439" s="51">
        <f>SUM(W433:W438)</f>
        <v>147500</v>
      </c>
      <c r="X439" s="51">
        <f>SUM(X433:X438)</f>
        <v>147500</v>
      </c>
      <c r="Y439" s="51">
        <f>SUM(Y433:Y438)</f>
        <v>147500</v>
      </c>
      <c r="Z439" s="51">
        <f>SUM(Z433:Z438)</f>
        <v>147500</v>
      </c>
      <c r="AA439" s="51">
        <f>SUM(AA433:AA438)</f>
        <v>147500</v>
      </c>
      <c r="AB439" s="51">
        <f>SUM(AB433:AB438)</f>
        <v>147500</v>
      </c>
      <c r="AC439" s="51">
        <f>SUM(AC433:AC438)</f>
        <v>147500</v>
      </c>
      <c r="AD439" s="51">
        <f>SUM(AD433:AD438)</f>
        <v>147500</v>
      </c>
      <c r="AE439" s="51">
        <f>SUM(AE433:AE438)</f>
        <v>147500</v>
      </c>
      <c r="AF439" s="51">
        <f>SUM(AF433:AF438)</f>
        <v>147500</v>
      </c>
      <c r="AG439" s="51">
        <f>SUM(AG433:AG438)</f>
        <v>147500</v>
      </c>
      <c r="AH439" s="51">
        <f>SUM(AH433:AH438)</f>
        <v>147500</v>
      </c>
      <c r="AI439" s="51">
        <f>SUM(AI433:AI438)</f>
        <v>147500</v>
      </c>
      <c r="AJ439" s="51">
        <f>SUM(AJ433:AJ438)</f>
        <v>147500</v>
      </c>
      <c r="AK439" s="51">
        <f>SUM(AK433:AK438)</f>
        <v>147500</v>
      </c>
      <c r="AL439" s="51">
        <f>SUM(AL433:AL438)</f>
        <v>147500</v>
      </c>
      <c r="AM439" s="51">
        <f>SUM(AM433:AM438)</f>
        <v>147500</v>
      </c>
      <c r="AN439" s="51">
        <f>SUM(AN433:AN438)</f>
        <v>147500</v>
      </c>
      <c r="AO439" s="51">
        <f>SUM(AO433:AO438)</f>
        <v>147500</v>
      </c>
      <c r="AP439" s="51">
        <f>SUM(AP433:AP438)</f>
        <v>147500</v>
      </c>
    </row>
    <row r="440">
      <c r="A440" s="11" t="inlineStr">
        <is>
          <t>Operating costs before contingency</t>
        </is>
      </c>
      <c r="B440" s="14" t="inlineStr">
        <is>
          <t>AED</t>
        </is>
      </c>
      <c r="C440" s="56">
        <f>SUM(G440:R440)</f>
        <v>6953380.02147891</v>
      </c>
      <c r="D440" s="56">
        <f>SUM(S440:AD440)</f>
        <v>7959895.47603701</v>
      </c>
      <c r="E440" s="56">
        <f>SUM(AE440:AP440)</f>
        <v>9018808.09961122</v>
      </c>
      <c r="G440" s="12">
        <f>G418+G426+G428+G432+G439</f>
        <v>703974.515277143</v>
      </c>
      <c r="H440" s="12">
        <f>H418+H426+H428+H432+H439</f>
        <v>556467.224721029</v>
      </c>
      <c r="I440" s="12">
        <f>I418+I426+I428+I432+I439</f>
        <v>558819.861272105</v>
      </c>
      <c r="J440" s="12">
        <f>J418+J426+J428+J432+J439</f>
        <v>561044.384943082</v>
      </c>
      <c r="K440" s="12">
        <f>K418+K426+K428+K432+K439</f>
        <v>573966.61146921</v>
      </c>
      <c r="L440" s="12">
        <f>L418+L426+L428+L432+L439</f>
        <v>576781.33216613</v>
      </c>
      <c r="M440" s="12">
        <f>M418+M426+M428+M432+M439</f>
        <v>559497.420452112</v>
      </c>
      <c r="N440" s="12">
        <f>N418+N426+N428+N432+N439</f>
        <v>562122.926572107</v>
      </c>
      <c r="O440" s="12">
        <f>O418+O426+O428+O432+O439</f>
        <v>564665.161880333</v>
      </c>
      <c r="P440" s="12">
        <f>P418+P426+P428+P432+P439</f>
        <v>567130.773878846</v>
      </c>
      <c r="Q440" s="12">
        <f>Q418+Q426+Q428+Q432+Q439</f>
        <v>584525.813069173</v>
      </c>
      <c r="R440" s="12">
        <f>R418+R426+R428+R432+R439</f>
        <v>584383.995777636</v>
      </c>
      <c r="S440" s="12">
        <f>S418+S426+S428+S432+S439</f>
        <v>646666.096674297</v>
      </c>
      <c r="T440" s="12">
        <f>T418+T426+T428+T432+T439</f>
        <v>649410.416562606</v>
      </c>
      <c r="U440" s="12">
        <f>U418+U426+U428+U432+U439</f>
        <v>652059.762061045</v>
      </c>
      <c r="V440" s="12">
        <f>V418+V426+V428+V432+V439</f>
        <v>654621.718896594</v>
      </c>
      <c r="W440" s="12">
        <f>W418+W426+W428+W432+W439</f>
        <v>662080.941180985</v>
      </c>
      <c r="X440" s="12">
        <f>X418+X426+X428+X432+X439</f>
        <v>664365.96948421</v>
      </c>
      <c r="Y440" s="12">
        <f>Y418+Y426+Y428+Y432+Y439</f>
        <v>666582.541562431</v>
      </c>
      <c r="Z440" s="12">
        <f>Z418+Z426+Z428+Z432+Z439</f>
        <v>668735.896572366</v>
      </c>
      <c r="AA440" s="12">
        <f>AA418+AA426+AA428+AA432+AA439</f>
        <v>670830.823507343</v>
      </c>
      <c r="AB440" s="12">
        <f>AB418+AB426+AB428+AB432+AB439</f>
        <v>672871.704504784</v>
      </c>
      <c r="AC440" s="12">
        <f>AC418+AC426+AC428+AC432+AC439</f>
        <v>674862.553599512</v>
      </c>
      <c r="AD440" s="12">
        <f>AD418+AD426+AD428+AD432+AD439</f>
        <v>676807.051430835</v>
      </c>
      <c r="AE440" s="12">
        <f>AE418+AE426+AE428+AE432+AE439</f>
        <v>736894.420969826</v>
      </c>
      <c r="AF440" s="12">
        <f>AF418+AF426+AF428+AF432+AF439</f>
        <v>739325.212669405</v>
      </c>
      <c r="AG440" s="12">
        <f>AG418+AG426+AG428+AG432+AG439</f>
        <v>741673.728246331</v>
      </c>
      <c r="AH440" s="12">
        <f>AH418+AH426+AH428+AH432+AH439</f>
        <v>743946.457166444</v>
      </c>
      <c r="AI440" s="12">
        <f>AI418+AI426+AI428+AI432+AI439</f>
        <v>750380.400679817</v>
      </c>
      <c r="AJ440" s="12">
        <f>AJ418+AJ426+AJ428+AJ432+AJ439</f>
        <v>752414.866225438</v>
      </c>
      <c r="AK440" s="12">
        <f>AK418+AK426+AK428+AK432+AK439</f>
        <v>754389.780738207</v>
      </c>
      <c r="AL440" s="12">
        <f>AL418+AL426+AL428+AL432+AL439</f>
        <v>756309.648546107</v>
      </c>
      <c r="AM440" s="12">
        <f>AM418+AM426+AM428+AM432+AM439</f>
        <v>758178.591965525</v>
      </c>
      <c r="AN440" s="12">
        <f>AN418+AN426+AN428+AN432+AN439</f>
        <v>760000.387632168</v>
      </c>
      <c r="AO440" s="12">
        <f>AO418+AO426+AO428+AO432+AO439</f>
        <v>761778.499042918</v>
      </c>
      <c r="AP440" s="12">
        <f>AP418+AP426+AP428+AP432+AP439</f>
        <v>763516.105729035</v>
      </c>
    </row>
    <row r="441">
      <c r="A441" s="4" t="inlineStr">
        <is>
          <t>Contingency</t>
        </is>
      </c>
      <c r="B441" s="14" t="inlineStr">
        <is>
          <t>AED</t>
        </is>
      </c>
      <c r="C441" s="56">
        <f>SUM(G441:R441)</f>
        <v>1043007.00322184</v>
      </c>
      <c r="D441" s="56">
        <f>SUM(S441:AD441)</f>
        <v>1193984.32140555</v>
      </c>
      <c r="E441" s="56">
        <f>SUM(AE441:AP441)</f>
        <v>1352821.21494168</v>
      </c>
      <c r="G441" s="57">
        <f>G440*Assumptions!$C$91</f>
        <v>105596.177291571</v>
      </c>
      <c r="H441" s="57">
        <f>H440*Assumptions!$C$91</f>
        <v>83470.0837081543</v>
      </c>
      <c r="I441" s="57">
        <f>I440*Assumptions!$C$91</f>
        <v>83822.9791908158</v>
      </c>
      <c r="J441" s="57">
        <f>J440*Assumptions!$C$91</f>
        <v>84156.6577414623</v>
      </c>
      <c r="K441" s="57">
        <f>K440*Assumptions!$C$91</f>
        <v>86094.9917203815</v>
      </c>
      <c r="L441" s="57">
        <f>L440*Assumptions!$C$91</f>
        <v>86517.1998249196</v>
      </c>
      <c r="M441" s="57">
        <f>M440*Assumptions!$C$91</f>
        <v>83924.6130678168</v>
      </c>
      <c r="N441" s="57">
        <f>N440*Assumptions!$C$91</f>
        <v>84318.4389858161</v>
      </c>
      <c r="O441" s="57">
        <f>O440*Assumptions!$C$91</f>
        <v>84699.77428205</v>
      </c>
      <c r="P441" s="57">
        <f>P440*Assumptions!$C$91</f>
        <v>85069.6160818268</v>
      </c>
      <c r="Q441" s="57">
        <f>Q440*Assumptions!$C$91</f>
        <v>87678.8719603759</v>
      </c>
      <c r="R441" s="57">
        <f>R440*Assumptions!$C$91</f>
        <v>87657.5993666455</v>
      </c>
      <c r="S441" s="57">
        <f>S440*Assumptions!$C$91</f>
        <v>96999.9145011445</v>
      </c>
      <c r="T441" s="57">
        <f>T440*Assumptions!$C$91</f>
        <v>97411.5624843909</v>
      </c>
      <c r="U441" s="57">
        <f>U440*Assumptions!$C$91</f>
        <v>97808.9643091567</v>
      </c>
      <c r="V441" s="57">
        <f>V440*Assumptions!$C$91</f>
        <v>98193.2578344891</v>
      </c>
      <c r="W441" s="57">
        <f>W440*Assumptions!$C$91</f>
        <v>99312.1411771477</v>
      </c>
      <c r="X441" s="57">
        <f>X440*Assumptions!$C$91</f>
        <v>99654.8954226314</v>
      </c>
      <c r="Y441" s="57">
        <f>Y440*Assumptions!$C$91</f>
        <v>99987.3812343646</v>
      </c>
      <c r="Z441" s="57">
        <f>Z440*Assumptions!$C$91</f>
        <v>100310.384485855</v>
      </c>
      <c r="AA441" s="57">
        <f>AA440*Assumptions!$C$91</f>
        <v>100624.623526102</v>
      </c>
      <c r="AB441" s="57">
        <f>AB440*Assumptions!$C$91</f>
        <v>100930.755675718</v>
      </c>
      <c r="AC441" s="57">
        <f>AC440*Assumptions!$C$91</f>
        <v>101229.383039927</v>
      </c>
      <c r="AD441" s="57">
        <f>AD440*Assumptions!$C$91</f>
        <v>101521.057714625</v>
      </c>
      <c r="AE441" s="57">
        <f>AE440*Assumptions!$C$91</f>
        <v>110534.163145474</v>
      </c>
      <c r="AF441" s="57">
        <f>AF440*Assumptions!$C$91</f>
        <v>110898.781900411</v>
      </c>
      <c r="AG441" s="57">
        <f>AG440*Assumptions!$C$91</f>
        <v>111251.05923695</v>
      </c>
      <c r="AH441" s="57">
        <f>AH440*Assumptions!$C$91</f>
        <v>111591.968574967</v>
      </c>
      <c r="AI441" s="57">
        <f>AI440*Assumptions!$C$91</f>
        <v>112557.060101973</v>
      </c>
      <c r="AJ441" s="57">
        <f>AJ440*Assumptions!$C$91</f>
        <v>112862.229933816</v>
      </c>
      <c r="AK441" s="57">
        <f>AK440*Assumptions!$C$91</f>
        <v>113158.467110731</v>
      </c>
      <c r="AL441" s="57">
        <f>AL440*Assumptions!$C$91</f>
        <v>113446.447281916</v>
      </c>
      <c r="AM441" s="57">
        <f>AM440*Assumptions!$C$91</f>
        <v>113726.788794829</v>
      </c>
      <c r="AN441" s="57">
        <f>AN440*Assumptions!$C$91</f>
        <v>114000.058144825</v>
      </c>
      <c r="AO441" s="57">
        <f>AO440*Assumptions!$C$91</f>
        <v>114266.774856438</v>
      </c>
      <c r="AP441" s="57">
        <f>AP440*Assumptions!$C$91</f>
        <v>114527.415859355</v>
      </c>
    </row>
    <row r="442">
      <c r="A442" s="38" t="inlineStr">
        <is>
          <t>Result</t>
        </is>
      </c>
      <c r="B442" s="58" t="inlineStr">
        <is>
          <t>AED</t>
        </is>
      </c>
      <c r="C442" s="59">
        <f>SUM(G442:R442)</f>
        <v>-1784992.74097735</v>
      </c>
      <c r="D442" s="59">
        <f>SUM(S442:AD442)</f>
        <v>4490200.55605709</v>
      </c>
      <c r="E442" s="59">
        <f>SUM(AE442:AP442)</f>
        <v>10110573.1461852</v>
      </c>
      <c r="F442" s="40" t="n"/>
      <c r="G442" s="51">
        <f>G419-G426-G428-G432-G439-G441</f>
        <v>-579920.183330619</v>
      </c>
      <c r="H442" s="51">
        <f>H419-H426-H428-H432-H439-H441</f>
        <v>-377652.317728231</v>
      </c>
      <c r="I442" s="51">
        <f>I419-I426-I428-I432-I439-I441</f>
        <v>-350214.674726083</v>
      </c>
      <c r="J442" s="51">
        <f>J419-J426-J428-J432-J439-J441</f>
        <v>-324903.22144847</v>
      </c>
      <c r="K442" s="51">
        <f>K419-K426-K428-K432-K439-K441</f>
        <v>-113221.123334591</v>
      </c>
      <c r="L442" s="51">
        <f>L419-L426-L428-L432-L439-L441</f>
        <v>-72628.4578777727</v>
      </c>
      <c r="M442" s="51">
        <f>M419-M426-M428-M432-M439-M441</f>
        <v>-26007.4335961415</v>
      </c>
      <c r="N442" s="51">
        <f>N419-N426-N428-N432-N439-N441</f>
        <v>-3956.85510027572</v>
      </c>
      <c r="O442" s="51">
        <f>O419-O426-O428-O432-O439-O441</f>
        <v>16652.8997164352</v>
      </c>
      <c r="P442" s="51">
        <f>P419-P426-P428-P432-P439-P441</f>
        <v>35939.4281910687</v>
      </c>
      <c r="Q442" s="51">
        <f>Q419-Q426-Q428-Q432-Q439-Q441</f>
        <v>36759.5340705184</v>
      </c>
      <c r="R442" s="51">
        <f>R419-R426-R428-R432-R439-R441</f>
        <v>-25840.335813188</v>
      </c>
      <c r="S442" s="51">
        <f>S419-S426-S428-S432-S439-S441</f>
        <v>157277.28976152</v>
      </c>
      <c r="T442" s="51">
        <f>T419-T426-T428-T432-T439-T441</f>
        <v>181407.52658338</v>
      </c>
      <c r="U442" s="51">
        <f>U419-U426-U428-U432-U439-U441</f>
        <v>203938.05287803</v>
      </c>
      <c r="V442" s="51">
        <f>V419-V426-V428-V432-V439-V441</f>
        <v>224999.587979251</v>
      </c>
      <c r="W442" s="51">
        <f>W419-W426-W428-W432-W439-W441</f>
        <v>408648.927156538</v>
      </c>
      <c r="X442" s="51">
        <f>X419-X426-X428-X432-X439-X441</f>
        <v>426920.900017471</v>
      </c>
      <c r="Y442" s="51">
        <f>Y419-Y426-Y428-Y432-Y439-Y441</f>
        <v>444048.720630917</v>
      </c>
      <c r="Z442" s="51">
        <f>Z419-Z426-Z428-Z432-Z439-Z441</f>
        <v>460121.869570825</v>
      </c>
      <c r="AA442" s="51">
        <f>AA419-AA426-AA428-AA432-AA439-AA441</f>
        <v>475221.958804015</v>
      </c>
      <c r="AB442" s="51">
        <f>AB419-AB426-AB428-AB432-AB439-AB441</f>
        <v>489423.503779329</v>
      </c>
      <c r="AC442" s="51">
        <f>AC419-AC426-AC428-AC432-AC439-AC441</f>
        <v>502794.613194705</v>
      </c>
      <c r="AD442" s="51">
        <f>AD419-AD426-AD428-AD432-AD439-AD441</f>
        <v>515397.60570111</v>
      </c>
      <c r="AE442" s="51">
        <f>AE419-AE426-AE428-AE432-AE439-AE441</f>
        <v>655179.105434528</v>
      </c>
      <c r="AF442" s="51">
        <f>AF419-AF426-AF428-AF432-AF439-AF441</f>
        <v>676307.212242295</v>
      </c>
      <c r="AG442" s="51">
        <f>AG419-AG426-AG428-AG432-AG439-AG441</f>
        <v>696052.686727601</v>
      </c>
      <c r="AH442" s="51">
        <f>AH419-AH426-AH428-AH432-AH439-AH441</f>
        <v>714527.069255873</v>
      </c>
      <c r="AI442" s="51">
        <f>AI419-AI426-AI428-AI432-AI439-AI441</f>
        <v>871179.152254482</v>
      </c>
      <c r="AJ442" s="51">
        <f>AJ419-AJ426-AJ428-AJ432-AJ439-AJ441</f>
        <v>887239.126013465</v>
      </c>
      <c r="AK442" s="51">
        <f>AK419-AK426-AK428-AK432-AK439-AK441</f>
        <v>902305.860210264</v>
      </c>
      <c r="AL442" s="51">
        <f>AL419-AL426-AL428-AL432-AL439-AL441</f>
        <v>916456.089966907</v>
      </c>
      <c r="AM442" s="51">
        <f>AM419-AM426-AM428-AM432-AM439-AM441</f>
        <v>929759.889408307</v>
      </c>
      <c r="AN442" s="51">
        <f>AN419-AN426-AN428-AN432-AN439-AN441</f>
        <v>942281.318148858</v>
      </c>
      <c r="AO442" s="51">
        <f>AO419-AO426-AO428-AO432-AO439-AO441</f>
        <v>954078.999370635</v>
      </c>
      <c r="AP442" s="51">
        <f>AP419-AP426-AP428-AP432-AP439-AP441</f>
        <v>965206.637151986</v>
      </c>
    </row>
    <row r="445">
      <c r="A445" s="11" t="inlineStr">
        <is>
          <t>Funding</t>
        </is>
      </c>
      <c r="B445" s="14" t="inlineStr">
        <is>
          <t>AED</t>
        </is>
      </c>
      <c r="C445" s="56">
        <f>SUM(G445:R445)</f>
        <v>7000000</v>
      </c>
      <c r="D445" s="56">
        <f>SUM(S445:AD445)</f>
        <v>0</v>
      </c>
      <c r="E445" s="56">
        <f>SUM(AE445:AP445)</f>
        <v>0</v>
      </c>
      <c r="G445" s="12">
        <f>IF(G366=1,Assumptions!$C$7,0)</f>
        <v>7000000</v>
      </c>
      <c r="H445" s="12">
        <f>IF(H366=1,Assumptions!$C$7,0)</f>
        <v>0</v>
      </c>
      <c r="I445" s="12">
        <f>IF(I366=1,Assumptions!$C$7,0)</f>
        <v>0</v>
      </c>
      <c r="J445" s="12">
        <f>IF(J366=1,Assumptions!$C$7,0)</f>
        <v>0</v>
      </c>
      <c r="K445" s="12">
        <f>IF(K366=1,Assumptions!$C$7,0)</f>
        <v>0</v>
      </c>
      <c r="L445" s="12">
        <f>IF(L366=1,Assumptions!$C$7,0)</f>
        <v>0</v>
      </c>
      <c r="M445" s="12">
        <f>IF(M366=1,Assumptions!$C$7,0)</f>
        <v>0</v>
      </c>
      <c r="N445" s="12">
        <f>IF(N366=1,Assumptions!$C$7,0)</f>
        <v>0</v>
      </c>
      <c r="O445" s="12">
        <f>IF(O366=1,Assumptions!$C$7,0)</f>
        <v>0</v>
      </c>
      <c r="P445" s="12">
        <f>IF(P366=1,Assumptions!$C$7,0)</f>
        <v>0</v>
      </c>
      <c r="Q445" s="12">
        <f>IF(Q366=1,Assumptions!$C$7,0)</f>
        <v>0</v>
      </c>
      <c r="R445" s="12">
        <f>IF(R366=1,Assumptions!$C$7,0)</f>
        <v>0</v>
      </c>
      <c r="S445" s="12">
        <f>IF(S366=1,Assumptions!$C$7,0)</f>
        <v>0</v>
      </c>
      <c r="T445" s="12">
        <f>IF(T366=1,Assumptions!$C$7,0)</f>
        <v>0</v>
      </c>
      <c r="U445" s="12">
        <f>IF(U366=1,Assumptions!$C$7,0)</f>
        <v>0</v>
      </c>
      <c r="V445" s="12">
        <f>IF(V366=1,Assumptions!$C$7,0)</f>
        <v>0</v>
      </c>
      <c r="W445" s="12">
        <f>IF(W366=1,Assumptions!$C$7,0)</f>
        <v>0</v>
      </c>
      <c r="X445" s="12">
        <f>IF(X366=1,Assumptions!$C$7,0)</f>
        <v>0</v>
      </c>
      <c r="Y445" s="12">
        <f>IF(Y366=1,Assumptions!$C$7,0)</f>
        <v>0</v>
      </c>
      <c r="Z445" s="12">
        <f>IF(Z366=1,Assumptions!$C$7,0)</f>
        <v>0</v>
      </c>
      <c r="AA445" s="12">
        <f>IF(AA366=1,Assumptions!$C$7,0)</f>
        <v>0</v>
      </c>
      <c r="AB445" s="12">
        <f>IF(AB366=1,Assumptions!$C$7,0)</f>
        <v>0</v>
      </c>
      <c r="AC445" s="12">
        <f>IF(AC366=1,Assumptions!$C$7,0)</f>
        <v>0</v>
      </c>
      <c r="AD445" s="12">
        <f>IF(AD366=1,Assumptions!$C$7,0)</f>
        <v>0</v>
      </c>
      <c r="AE445" s="12">
        <f>IF(AE366=1,Assumptions!$C$7,0)</f>
        <v>0</v>
      </c>
      <c r="AF445" s="12">
        <f>IF(AF366=1,Assumptions!$C$7,0)</f>
        <v>0</v>
      </c>
      <c r="AG445" s="12">
        <f>IF(AG366=1,Assumptions!$C$7,0)</f>
        <v>0</v>
      </c>
      <c r="AH445" s="12">
        <f>IF(AH366=1,Assumptions!$C$7,0)</f>
        <v>0</v>
      </c>
      <c r="AI445" s="12">
        <f>IF(AI366=1,Assumptions!$C$7,0)</f>
        <v>0</v>
      </c>
      <c r="AJ445" s="12">
        <f>IF(AJ366=1,Assumptions!$C$7,0)</f>
        <v>0</v>
      </c>
      <c r="AK445" s="12">
        <f>IF(AK366=1,Assumptions!$C$7,0)</f>
        <v>0</v>
      </c>
      <c r="AL445" s="12">
        <f>IF(AL366=1,Assumptions!$C$7,0)</f>
        <v>0</v>
      </c>
      <c r="AM445" s="12">
        <f>IF(AM366=1,Assumptions!$C$7,0)</f>
        <v>0</v>
      </c>
      <c r="AN445" s="12">
        <f>IF(AN366=1,Assumptions!$C$7,0)</f>
        <v>0</v>
      </c>
      <c r="AO445" s="12">
        <f>IF(AO366=1,Assumptions!$C$7,0)</f>
        <v>0</v>
      </c>
      <c r="AP445" s="12">
        <f>IF(AP366=1,Assumptions!$C$7,0)</f>
        <v>0</v>
      </c>
    </row>
    <row r="446">
      <c r="A446" s="38" t="inlineStr">
        <is>
          <t>Cash at end of month</t>
        </is>
      </c>
      <c r="B446" s="58" t="inlineStr">
        <is>
          <t>AED</t>
        </is>
      </c>
      <c r="C446" s="59">
        <f>R446</f>
        <v>5215007.25902265</v>
      </c>
      <c r="D446" s="59">
        <f>AD446</f>
        <v>9705207.81507974</v>
      </c>
      <c r="E446" s="59">
        <f>AP446</f>
        <v>19815780.9612649</v>
      </c>
      <c r="F446" s="40" t="n"/>
      <c r="G446" s="51">
        <f>Assumptions!$C$8+G442+G445</f>
        <v>6420079.81666938</v>
      </c>
      <c r="H446" s="51">
        <f>G446+H442+H445</f>
        <v>6042427.49894115</v>
      </c>
      <c r="I446" s="51">
        <f>H446+I442+I445</f>
        <v>5692212.82421507</v>
      </c>
      <c r="J446" s="51">
        <f>I446+J442+J445</f>
        <v>5367309.6027666</v>
      </c>
      <c r="K446" s="51">
        <f>J446+K442+K445</f>
        <v>5254088.47943201</v>
      </c>
      <c r="L446" s="51">
        <f>K446+L442+L445</f>
        <v>5181460.02155423</v>
      </c>
      <c r="M446" s="51">
        <f>L446+M442+M445</f>
        <v>5155452.58795809</v>
      </c>
      <c r="N446" s="51">
        <f>M446+N442+N445</f>
        <v>5151495.73285782</v>
      </c>
      <c r="O446" s="51">
        <f>N446+O442+O445</f>
        <v>5168148.63257425</v>
      </c>
      <c r="P446" s="51">
        <f>O446+P442+P445</f>
        <v>5204088.06076532</v>
      </c>
      <c r="Q446" s="51">
        <f>P446+Q442+Q445</f>
        <v>5240847.59483584</v>
      </c>
      <c r="R446" s="51">
        <f>Q446+R442+R445</f>
        <v>5215007.25902265</v>
      </c>
      <c r="S446" s="51">
        <f>R446+S442+S445</f>
        <v>5372284.54878417</v>
      </c>
      <c r="T446" s="51">
        <f>S446+T442+T445</f>
        <v>5553692.07536755</v>
      </c>
      <c r="U446" s="51">
        <f>T446+U442+U445</f>
        <v>5757630.12824558</v>
      </c>
      <c r="V446" s="51">
        <f>U446+V442+V445</f>
        <v>5982629.71622483</v>
      </c>
      <c r="W446" s="51">
        <f>V446+W442+W445</f>
        <v>6391278.64338137</v>
      </c>
      <c r="X446" s="51">
        <f>W446+X442+X445</f>
        <v>6818199.54339884</v>
      </c>
      <c r="Y446" s="51">
        <f>X446+Y442+Y445</f>
        <v>7262248.26402976</v>
      </c>
      <c r="Z446" s="51">
        <f>Y446+Z442+Z445</f>
        <v>7722370.13360058</v>
      </c>
      <c r="AA446" s="51">
        <f>Z446+AA442+AA445</f>
        <v>8197592.0924046</v>
      </c>
      <c r="AB446" s="51">
        <f>AA446+AB442+AB445</f>
        <v>8687015.59618393</v>
      </c>
      <c r="AC446" s="51">
        <f>AB446+AC442+AC445</f>
        <v>9189810.20937863</v>
      </c>
      <c r="AD446" s="51">
        <f>AC446+AD442+AD445</f>
        <v>9705207.81507974</v>
      </c>
      <c r="AE446" s="51">
        <f>AD446+AE442+AE445</f>
        <v>10360386.9205143</v>
      </c>
      <c r="AF446" s="51">
        <f>AE446+AF442+AF445</f>
        <v>11036694.1327566</v>
      </c>
      <c r="AG446" s="51">
        <f>AF446+AG442+AG445</f>
        <v>11732746.8194842</v>
      </c>
      <c r="AH446" s="51">
        <f>AG446+AH442+AH445</f>
        <v>12447273.88874</v>
      </c>
      <c r="AI446" s="51">
        <f>AH446+AI442+AI445</f>
        <v>13318453.0409945</v>
      </c>
      <c r="AJ446" s="51">
        <f>AI446+AJ442+AJ445</f>
        <v>14205692.167008</v>
      </c>
      <c r="AK446" s="51">
        <f>AJ446+AK442+AK445</f>
        <v>15107998.0272183</v>
      </c>
      <c r="AL446" s="51">
        <f>AK446+AL442+AL445</f>
        <v>16024454.1171852</v>
      </c>
      <c r="AM446" s="51">
        <f>AL446+AM442+AM445</f>
        <v>16954214.0065935</v>
      </c>
      <c r="AN446" s="51">
        <f>AM446+AN442+AN445</f>
        <v>17896495.3247423</v>
      </c>
      <c r="AO446" s="51">
        <f>AN446+AO442+AO445</f>
        <v>18850574.324113</v>
      </c>
      <c r="AP446" s="51">
        <f>AO446+AP442+AP445</f>
        <v>19815780.9612649</v>
      </c>
    </row>
    <row r="447">
      <c r="A447" s="11" t="inlineStr">
        <is>
          <t>Lowest cash in the year</t>
        </is>
      </c>
      <c r="B447" s="14" t="inlineStr">
        <is>
          <t>AED</t>
        </is>
      </c>
      <c r="C447" s="63">
        <f>MIN(G446:R446)</f>
        <v>5151495.73285782</v>
      </c>
      <c r="D447" s="63">
        <f>MIN(S446:AD446)</f>
        <v>5372284.54878417</v>
      </c>
      <c r="E447" s="63">
        <f>MIN(AE446:AP446)</f>
        <v>10360386.9205143</v>
      </c>
    </row>
    <row r="448">
      <c r="A448" s="11" t="inlineStr">
        <is>
          <t>Month of the lowest cash</t>
        </is>
      </c>
      <c r="B448" s="14" t="inlineStr">
        <is>
          <t>month</t>
        </is>
      </c>
      <c r="C448" s="64">
        <f>MATCH(C447,G446:R446,0)+0</f>
        <v>8</v>
      </c>
      <c r="D448" s="64">
        <f>MATCH(D447,S446:AD446,0)+12</f>
        <v>13</v>
      </c>
      <c r="E448" s="64">
        <f>MATCH(E447,AE446:AP446,0)+24</f>
        <v>25</v>
      </c>
    </row>
    <row r="449">
      <c r="A449" s="11" t="inlineStr">
        <is>
          <t>Month number if the result is positive (999 if not)</t>
        </is>
      </c>
      <c r="B449" s="14" t="inlineStr">
        <is>
          <t>month</t>
        </is>
      </c>
      <c r="G449" s="25">
        <f>IF(G442&gt;0,G366,999)</f>
        <v>999</v>
      </c>
      <c r="H449" s="25">
        <f>IF(H442&gt;0,H366,999)</f>
        <v>999</v>
      </c>
      <c r="I449" s="25">
        <f>IF(I442&gt;0,I366,999)</f>
        <v>999</v>
      </c>
      <c r="J449" s="25">
        <f>IF(J442&gt;0,J366,999)</f>
        <v>999</v>
      </c>
      <c r="K449" s="25">
        <f>IF(K442&gt;0,K366,999)</f>
        <v>999</v>
      </c>
      <c r="L449" s="25">
        <f>IF(L442&gt;0,L366,999)</f>
        <v>999</v>
      </c>
      <c r="M449" s="25">
        <f>IF(M442&gt;0,M366,999)</f>
        <v>999</v>
      </c>
      <c r="N449" s="25">
        <f>IF(N442&gt;0,N366,999)</f>
        <v>999</v>
      </c>
      <c r="O449" s="25">
        <f>IF(O442&gt;0,O366,999)</f>
        <v>9</v>
      </c>
      <c r="P449" s="25">
        <f>IF(P442&gt;0,P366,999)</f>
        <v>10</v>
      </c>
      <c r="Q449" s="25">
        <f>IF(Q442&gt;0,Q366,999)</f>
        <v>11</v>
      </c>
      <c r="R449" s="25">
        <f>IF(R442&gt;0,R366,999)</f>
        <v>999</v>
      </c>
      <c r="S449" s="25">
        <f>IF(S442&gt;0,S366,999)</f>
        <v>13</v>
      </c>
      <c r="T449" s="25">
        <f>IF(T442&gt;0,T366,999)</f>
        <v>14</v>
      </c>
      <c r="U449" s="25">
        <f>IF(U442&gt;0,U366,999)</f>
        <v>15</v>
      </c>
      <c r="V449" s="25">
        <f>IF(V442&gt;0,V366,999)</f>
        <v>16</v>
      </c>
      <c r="W449" s="25">
        <f>IF(W442&gt;0,W366,999)</f>
        <v>17</v>
      </c>
      <c r="X449" s="25">
        <f>IF(X442&gt;0,X366,999)</f>
        <v>18</v>
      </c>
      <c r="Y449" s="25">
        <f>IF(Y442&gt;0,Y366,999)</f>
        <v>19</v>
      </c>
      <c r="Z449" s="25">
        <f>IF(Z442&gt;0,Z366,999)</f>
        <v>20</v>
      </c>
      <c r="AA449" s="25">
        <f>IF(AA442&gt;0,AA366,999)</f>
        <v>21</v>
      </c>
      <c r="AB449" s="25">
        <f>IF(AB442&gt;0,AB366,999)</f>
        <v>22</v>
      </c>
      <c r="AC449" s="25">
        <f>IF(AC442&gt;0,AC366,999)</f>
        <v>23</v>
      </c>
      <c r="AD449" s="25">
        <f>IF(AD442&gt;0,AD366,999)</f>
        <v>24</v>
      </c>
      <c r="AE449" s="25">
        <f>IF(AE442&gt;0,AE366,999)</f>
        <v>25</v>
      </c>
      <c r="AF449" s="25">
        <f>IF(AF442&gt;0,AF366,999)</f>
        <v>26</v>
      </c>
      <c r="AG449" s="25">
        <f>IF(AG442&gt;0,AG366,999)</f>
        <v>27</v>
      </c>
      <c r="AH449" s="25">
        <f>IF(AH442&gt;0,AH366,999)</f>
        <v>28</v>
      </c>
      <c r="AI449" s="25">
        <f>IF(AI442&gt;0,AI366,999)</f>
        <v>29</v>
      </c>
      <c r="AJ449" s="25">
        <f>IF(AJ442&gt;0,AJ366,999)</f>
        <v>30</v>
      </c>
      <c r="AK449" s="25">
        <f>IF(AK442&gt;0,AK366,999)</f>
        <v>31</v>
      </c>
      <c r="AL449" s="25">
        <f>IF(AL442&gt;0,AL366,999)</f>
        <v>32</v>
      </c>
      <c r="AM449" s="25">
        <f>IF(AM442&gt;0,AM366,999)</f>
        <v>33</v>
      </c>
      <c r="AN449" s="25">
        <f>IF(AN442&gt;0,AN366,999)</f>
        <v>34</v>
      </c>
      <c r="AO449" s="25">
        <f>IF(AO442&gt;0,AO366,999)</f>
        <v>35</v>
      </c>
      <c r="AP449" s="25">
        <f>IF(AP442&gt;0,AP366,999)</f>
        <v>36</v>
      </c>
    </row>
    <row r="450">
      <c r="A450" s="11" t="inlineStr">
        <is>
          <t>Month number if cash is below zero (999 if not)</t>
        </is>
      </c>
      <c r="B450" s="14" t="inlineStr">
        <is>
          <t>month</t>
        </is>
      </c>
      <c r="G450" s="25">
        <f>IF(G446&lt;0,G366,999)</f>
        <v>999</v>
      </c>
      <c r="H450" s="25">
        <f>IF(H446&lt;0,H366,999)</f>
        <v>999</v>
      </c>
      <c r="I450" s="25">
        <f>IF(I446&lt;0,I366,999)</f>
        <v>999</v>
      </c>
      <c r="J450" s="25">
        <f>IF(J446&lt;0,J366,999)</f>
        <v>999</v>
      </c>
      <c r="K450" s="25">
        <f>IF(K446&lt;0,K366,999)</f>
        <v>999</v>
      </c>
      <c r="L450" s="25">
        <f>IF(L446&lt;0,L366,999)</f>
        <v>999</v>
      </c>
      <c r="M450" s="25">
        <f>IF(M446&lt;0,M366,999)</f>
        <v>999</v>
      </c>
      <c r="N450" s="25">
        <f>IF(N446&lt;0,N366,999)</f>
        <v>999</v>
      </c>
      <c r="O450" s="25">
        <f>IF(O446&lt;0,O366,999)</f>
        <v>999</v>
      </c>
      <c r="P450" s="25">
        <f>IF(P446&lt;0,P366,999)</f>
        <v>999</v>
      </c>
      <c r="Q450" s="25">
        <f>IF(Q446&lt;0,Q366,999)</f>
        <v>999</v>
      </c>
      <c r="R450" s="25">
        <f>IF(R446&lt;0,R366,999)</f>
        <v>999</v>
      </c>
      <c r="S450" s="25">
        <f>IF(S446&lt;0,S366,999)</f>
        <v>999</v>
      </c>
      <c r="T450" s="25">
        <f>IF(T446&lt;0,T366,999)</f>
        <v>999</v>
      </c>
      <c r="U450" s="25">
        <f>IF(U446&lt;0,U366,999)</f>
        <v>999</v>
      </c>
      <c r="V450" s="25">
        <f>IF(V446&lt;0,V366,999)</f>
        <v>999</v>
      </c>
      <c r="W450" s="25">
        <f>IF(W446&lt;0,W366,999)</f>
        <v>999</v>
      </c>
      <c r="X450" s="25">
        <f>IF(X446&lt;0,X366,999)</f>
        <v>999</v>
      </c>
      <c r="Y450" s="25">
        <f>IF(Y446&lt;0,Y366,999)</f>
        <v>999</v>
      </c>
      <c r="Z450" s="25">
        <f>IF(Z446&lt;0,Z366,999)</f>
        <v>999</v>
      </c>
      <c r="AA450" s="25">
        <f>IF(AA446&lt;0,AA366,999)</f>
        <v>999</v>
      </c>
      <c r="AB450" s="25">
        <f>IF(AB446&lt;0,AB366,999)</f>
        <v>999</v>
      </c>
      <c r="AC450" s="25">
        <f>IF(AC446&lt;0,AC366,999)</f>
        <v>999</v>
      </c>
      <c r="AD450" s="25">
        <f>IF(AD446&lt;0,AD366,999)</f>
        <v>999</v>
      </c>
      <c r="AE450" s="25">
        <f>IF(AE446&lt;0,AE366,999)</f>
        <v>999</v>
      </c>
      <c r="AF450" s="25">
        <f>IF(AF446&lt;0,AF366,999)</f>
        <v>999</v>
      </c>
      <c r="AG450" s="25">
        <f>IF(AG446&lt;0,AG366,999)</f>
        <v>999</v>
      </c>
      <c r="AH450" s="25">
        <f>IF(AH446&lt;0,AH366,999)</f>
        <v>999</v>
      </c>
      <c r="AI450" s="25">
        <f>IF(AI446&lt;0,AI366,999)</f>
        <v>999</v>
      </c>
      <c r="AJ450" s="25">
        <f>IF(AJ446&lt;0,AJ366,999)</f>
        <v>999</v>
      </c>
      <c r="AK450" s="25">
        <f>IF(AK446&lt;0,AK366,999)</f>
        <v>999</v>
      </c>
      <c r="AL450" s="25">
        <f>IF(AL446&lt;0,AL366,999)</f>
        <v>999</v>
      </c>
      <c r="AM450" s="25">
        <f>IF(AM446&lt;0,AM366,999)</f>
        <v>999</v>
      </c>
      <c r="AN450" s="25">
        <f>IF(AN446&lt;0,AN366,999)</f>
        <v>999</v>
      </c>
      <c r="AO450" s="25">
        <f>IF(AO446&lt;0,AO366,999)</f>
        <v>999</v>
      </c>
      <c r="AP450" s="25">
        <f>IF(AP446&lt;0,AP366,999)</f>
        <v>999</v>
      </c>
    </row>
    <row r="454">
      <c r="A454" s="52" t="inlineStr">
        <is>
          <t>Run 6: cost per install from Sensitivity!A8, conversion from Sensitivity!D6</t>
        </is>
      </c>
    </row>
    <row r="455">
      <c r="A455" s="53" t="inlineStr"/>
      <c r="B455" s="53" t="inlineStr">
        <is>
          <t>Unit</t>
        </is>
      </c>
      <c r="C455" s="54" t="inlineStr">
        <is>
          <t>Year 1</t>
        </is>
      </c>
      <c r="D455" s="54" t="inlineStr">
        <is>
          <t>Year 2</t>
        </is>
      </c>
      <c r="E455" s="54" t="inlineStr">
        <is>
          <t>Year 3</t>
        </is>
      </c>
      <c r="F455" s="54" t="inlineStr"/>
      <c r="G455" s="54" t="inlineStr">
        <is>
          <t>M1</t>
        </is>
      </c>
      <c r="H455" s="54" t="inlineStr">
        <is>
          <t>M2</t>
        </is>
      </c>
      <c r="I455" s="54" t="inlineStr">
        <is>
          <t>M3</t>
        </is>
      </c>
      <c r="J455" s="54" t="inlineStr">
        <is>
          <t>M4</t>
        </is>
      </c>
      <c r="K455" s="54" t="inlineStr">
        <is>
          <t>M5</t>
        </is>
      </c>
      <c r="L455" s="54" t="inlineStr">
        <is>
          <t>M6</t>
        </is>
      </c>
      <c r="M455" s="54" t="inlineStr">
        <is>
          <t>M7</t>
        </is>
      </c>
      <c r="N455" s="54" t="inlineStr">
        <is>
          <t>M8</t>
        </is>
      </c>
      <c r="O455" s="54" t="inlineStr">
        <is>
          <t>M9</t>
        </is>
      </c>
      <c r="P455" s="54" t="inlineStr">
        <is>
          <t>M10</t>
        </is>
      </c>
      <c r="Q455" s="54" t="inlineStr">
        <is>
          <t>M11</t>
        </is>
      </c>
      <c r="R455" s="54" t="inlineStr">
        <is>
          <t>M12</t>
        </is>
      </c>
      <c r="S455" s="54" t="inlineStr">
        <is>
          <t>M13</t>
        </is>
      </c>
      <c r="T455" s="54" t="inlineStr">
        <is>
          <t>M14</t>
        </is>
      </c>
      <c r="U455" s="54" t="inlineStr">
        <is>
          <t>M15</t>
        </is>
      </c>
      <c r="V455" s="54" t="inlineStr">
        <is>
          <t>M16</t>
        </is>
      </c>
      <c r="W455" s="54" t="inlineStr">
        <is>
          <t>M17</t>
        </is>
      </c>
      <c r="X455" s="54" t="inlineStr">
        <is>
          <t>M18</t>
        </is>
      </c>
      <c r="Y455" s="54" t="inlineStr">
        <is>
          <t>M19</t>
        </is>
      </c>
      <c r="Z455" s="54" t="inlineStr">
        <is>
          <t>M20</t>
        </is>
      </c>
      <c r="AA455" s="54" t="inlineStr">
        <is>
          <t>M21</t>
        </is>
      </c>
      <c r="AB455" s="54" t="inlineStr">
        <is>
          <t>M22</t>
        </is>
      </c>
      <c r="AC455" s="54" t="inlineStr">
        <is>
          <t>M23</t>
        </is>
      </c>
      <c r="AD455" s="54" t="inlineStr">
        <is>
          <t>M24</t>
        </is>
      </c>
      <c r="AE455" s="54" t="inlineStr">
        <is>
          <t>M25</t>
        </is>
      </c>
      <c r="AF455" s="54" t="inlineStr">
        <is>
          <t>M26</t>
        </is>
      </c>
      <c r="AG455" s="54" t="inlineStr">
        <is>
          <t>M27</t>
        </is>
      </c>
      <c r="AH455" s="54" t="inlineStr">
        <is>
          <t>M28</t>
        </is>
      </c>
      <c r="AI455" s="54" t="inlineStr">
        <is>
          <t>M29</t>
        </is>
      </c>
      <c r="AJ455" s="54" t="inlineStr">
        <is>
          <t>M30</t>
        </is>
      </c>
      <c r="AK455" s="54" t="inlineStr">
        <is>
          <t>M31</t>
        </is>
      </c>
      <c r="AL455" s="54" t="inlineStr">
        <is>
          <t>M32</t>
        </is>
      </c>
      <c r="AM455" s="54" t="inlineStr">
        <is>
          <t>M33</t>
        </is>
      </c>
      <c r="AN455" s="54" t="inlineStr">
        <is>
          <t>M34</t>
        </is>
      </c>
      <c r="AO455" s="54" t="inlineStr">
        <is>
          <t>M35</t>
        </is>
      </c>
      <c r="AP455" s="54" t="inlineStr">
        <is>
          <t>M36</t>
        </is>
      </c>
    </row>
    <row r="456">
      <c r="A456" s="14" t="inlineStr">
        <is>
          <t>Month</t>
        </is>
      </c>
      <c r="G456" s="55" t="n">
        <v>1</v>
      </c>
      <c r="H456" s="55">
        <f>G456+1</f>
        <v>2</v>
      </c>
      <c r="I456" s="55">
        <f>H456+1</f>
        <v>3</v>
      </c>
      <c r="J456" s="55">
        <f>I456+1</f>
        <v>4</v>
      </c>
      <c r="K456" s="55">
        <f>J456+1</f>
        <v>5</v>
      </c>
      <c r="L456" s="55">
        <f>K456+1</f>
        <v>6</v>
      </c>
      <c r="M456" s="55">
        <f>L456+1</f>
        <v>7</v>
      </c>
      <c r="N456" s="55">
        <f>M456+1</f>
        <v>8</v>
      </c>
      <c r="O456" s="55">
        <f>N456+1</f>
        <v>9</v>
      </c>
      <c r="P456" s="55">
        <f>O456+1</f>
        <v>10</v>
      </c>
      <c r="Q456" s="55">
        <f>P456+1</f>
        <v>11</v>
      </c>
      <c r="R456" s="55">
        <f>Q456+1</f>
        <v>12</v>
      </c>
      <c r="S456" s="55">
        <f>R456+1</f>
        <v>13</v>
      </c>
      <c r="T456" s="55">
        <f>S456+1</f>
        <v>14</v>
      </c>
      <c r="U456" s="55">
        <f>T456+1</f>
        <v>15</v>
      </c>
      <c r="V456" s="55">
        <f>U456+1</f>
        <v>16</v>
      </c>
      <c r="W456" s="55">
        <f>V456+1</f>
        <v>17</v>
      </c>
      <c r="X456" s="55">
        <f>W456+1</f>
        <v>18</v>
      </c>
      <c r="Y456" s="55">
        <f>X456+1</f>
        <v>19</v>
      </c>
      <c r="Z456" s="55">
        <f>Y456+1</f>
        <v>20</v>
      </c>
      <c r="AA456" s="55">
        <f>Z456+1</f>
        <v>21</v>
      </c>
      <c r="AB456" s="55">
        <f>AA456+1</f>
        <v>22</v>
      </c>
      <c r="AC456" s="55">
        <f>AB456+1</f>
        <v>23</v>
      </c>
      <c r="AD456" s="55">
        <f>AC456+1</f>
        <v>24</v>
      </c>
      <c r="AE456" s="55">
        <f>AD456+1</f>
        <v>25</v>
      </c>
      <c r="AF456" s="55">
        <f>AE456+1</f>
        <v>26</v>
      </c>
      <c r="AG456" s="55">
        <f>AF456+1</f>
        <v>27</v>
      </c>
      <c r="AH456" s="55">
        <f>AG456+1</f>
        <v>28</v>
      </c>
      <c r="AI456" s="55">
        <f>AH456+1</f>
        <v>29</v>
      </c>
      <c r="AJ456" s="55">
        <f>AI456+1</f>
        <v>30</v>
      </c>
      <c r="AK456" s="55">
        <f>AJ456+1</f>
        <v>31</v>
      </c>
      <c r="AL456" s="55">
        <f>AK456+1</f>
        <v>32</v>
      </c>
      <c r="AM456" s="55">
        <f>AL456+1</f>
        <v>33</v>
      </c>
      <c r="AN456" s="55">
        <f>AM456+1</f>
        <v>34</v>
      </c>
      <c r="AO456" s="55">
        <f>AN456+1</f>
        <v>35</v>
      </c>
      <c r="AP456" s="55">
        <f>AO456+1</f>
        <v>36</v>
      </c>
    </row>
    <row r="457">
      <c r="A457" s="14" t="inlineStr">
        <is>
          <t>Year</t>
        </is>
      </c>
      <c r="G457" s="55">
        <f>INT((G456-1)/12)+1</f>
        <v>1</v>
      </c>
      <c r="H457" s="55">
        <f>INT((H456-1)/12)+1</f>
        <v>1</v>
      </c>
      <c r="I457" s="55">
        <f>INT((I456-1)/12)+1</f>
        <v>1</v>
      </c>
      <c r="J457" s="55">
        <f>INT((J456-1)/12)+1</f>
        <v>1</v>
      </c>
      <c r="K457" s="55">
        <f>INT((K456-1)/12)+1</f>
        <v>1</v>
      </c>
      <c r="L457" s="55">
        <f>INT((L456-1)/12)+1</f>
        <v>1</v>
      </c>
      <c r="M457" s="55">
        <f>INT((M456-1)/12)+1</f>
        <v>1</v>
      </c>
      <c r="N457" s="55">
        <f>INT((N456-1)/12)+1</f>
        <v>1</v>
      </c>
      <c r="O457" s="55">
        <f>INT((O456-1)/12)+1</f>
        <v>1</v>
      </c>
      <c r="P457" s="55">
        <f>INT((P456-1)/12)+1</f>
        <v>1</v>
      </c>
      <c r="Q457" s="55">
        <f>INT((Q456-1)/12)+1</f>
        <v>1</v>
      </c>
      <c r="R457" s="55">
        <f>INT((R456-1)/12)+1</f>
        <v>1</v>
      </c>
      <c r="S457" s="55">
        <f>INT((S456-1)/12)+1</f>
        <v>2</v>
      </c>
      <c r="T457" s="55">
        <f>INT((T456-1)/12)+1</f>
        <v>2</v>
      </c>
      <c r="U457" s="55">
        <f>INT((U456-1)/12)+1</f>
        <v>2</v>
      </c>
      <c r="V457" s="55">
        <f>INT((V456-1)/12)+1</f>
        <v>2</v>
      </c>
      <c r="W457" s="55">
        <f>INT((W456-1)/12)+1</f>
        <v>2</v>
      </c>
      <c r="X457" s="55">
        <f>INT((X456-1)/12)+1</f>
        <v>2</v>
      </c>
      <c r="Y457" s="55">
        <f>INT((Y456-1)/12)+1</f>
        <v>2</v>
      </c>
      <c r="Z457" s="55">
        <f>INT((Z456-1)/12)+1</f>
        <v>2</v>
      </c>
      <c r="AA457" s="55">
        <f>INT((AA456-1)/12)+1</f>
        <v>2</v>
      </c>
      <c r="AB457" s="55">
        <f>INT((AB456-1)/12)+1</f>
        <v>2</v>
      </c>
      <c r="AC457" s="55">
        <f>INT((AC456-1)/12)+1</f>
        <v>2</v>
      </c>
      <c r="AD457" s="55">
        <f>INT((AD456-1)/12)+1</f>
        <v>2</v>
      </c>
      <c r="AE457" s="55">
        <f>INT((AE456-1)/12)+1</f>
        <v>3</v>
      </c>
      <c r="AF457" s="55">
        <f>INT((AF456-1)/12)+1</f>
        <v>3</v>
      </c>
      <c r="AG457" s="55">
        <f>INT((AG456-1)/12)+1</f>
        <v>3</v>
      </c>
      <c r="AH457" s="55">
        <f>INT((AH456-1)/12)+1</f>
        <v>3</v>
      </c>
      <c r="AI457" s="55">
        <f>INT((AI456-1)/12)+1</f>
        <v>3</v>
      </c>
      <c r="AJ457" s="55">
        <f>INT((AJ456-1)/12)+1</f>
        <v>3</v>
      </c>
      <c r="AK457" s="55">
        <f>INT((AK456-1)/12)+1</f>
        <v>3</v>
      </c>
      <c r="AL457" s="55">
        <f>INT((AL456-1)/12)+1</f>
        <v>3</v>
      </c>
      <c r="AM457" s="55">
        <f>INT((AM456-1)/12)+1</f>
        <v>3</v>
      </c>
      <c r="AN457" s="55">
        <f>INT((AN456-1)/12)+1</f>
        <v>3</v>
      </c>
      <c r="AO457" s="55">
        <f>INT((AO456-1)/12)+1</f>
        <v>3</v>
      </c>
      <c r="AP457" s="55">
        <f>INT((AP456-1)/12)+1</f>
        <v>3</v>
      </c>
    </row>
    <row r="458">
      <c r="A458" s="35" t="inlineStr">
        <is>
          <t>Acquisition</t>
        </is>
      </c>
    </row>
    <row r="460">
      <c r="A460" s="11" t="inlineStr">
        <is>
          <t>Performance marketing spend</t>
        </is>
      </c>
      <c r="B460" s="14" t="inlineStr">
        <is>
          <t>AED</t>
        </is>
      </c>
      <c r="C460" s="56">
        <f>SUM(G460:R460)</f>
        <v>1800000</v>
      </c>
      <c r="D460" s="56">
        <f>SUM(S460:AD460)</f>
        <v>2400000</v>
      </c>
      <c r="E460" s="56">
        <f>SUM(AE460:AP460)</f>
        <v>3000000</v>
      </c>
      <c r="G460" s="12">
        <f>CHOOSE(G457,Assumptions!$C$11,Assumptions!$C$12,Assumptions!$C$13)</f>
        <v>150000</v>
      </c>
      <c r="H460" s="12">
        <f>CHOOSE(H457,Assumptions!$C$11,Assumptions!$C$12,Assumptions!$C$13)</f>
        <v>150000</v>
      </c>
      <c r="I460" s="12">
        <f>CHOOSE(I457,Assumptions!$C$11,Assumptions!$C$12,Assumptions!$C$13)</f>
        <v>150000</v>
      </c>
      <c r="J460" s="12">
        <f>CHOOSE(J457,Assumptions!$C$11,Assumptions!$C$12,Assumptions!$C$13)</f>
        <v>150000</v>
      </c>
      <c r="K460" s="12">
        <f>CHOOSE(K457,Assumptions!$C$11,Assumptions!$C$12,Assumptions!$C$13)</f>
        <v>150000</v>
      </c>
      <c r="L460" s="12">
        <f>CHOOSE(L457,Assumptions!$C$11,Assumptions!$C$12,Assumptions!$C$13)</f>
        <v>150000</v>
      </c>
      <c r="M460" s="12">
        <f>CHOOSE(M457,Assumptions!$C$11,Assumptions!$C$12,Assumptions!$C$13)</f>
        <v>150000</v>
      </c>
      <c r="N460" s="12">
        <f>CHOOSE(N457,Assumptions!$C$11,Assumptions!$C$12,Assumptions!$C$13)</f>
        <v>150000</v>
      </c>
      <c r="O460" s="12">
        <f>CHOOSE(O457,Assumptions!$C$11,Assumptions!$C$12,Assumptions!$C$13)</f>
        <v>150000</v>
      </c>
      <c r="P460" s="12">
        <f>CHOOSE(P457,Assumptions!$C$11,Assumptions!$C$12,Assumptions!$C$13)</f>
        <v>150000</v>
      </c>
      <c r="Q460" s="12">
        <f>CHOOSE(Q457,Assumptions!$C$11,Assumptions!$C$12,Assumptions!$C$13)</f>
        <v>150000</v>
      </c>
      <c r="R460" s="12">
        <f>CHOOSE(R457,Assumptions!$C$11,Assumptions!$C$12,Assumptions!$C$13)</f>
        <v>150000</v>
      </c>
      <c r="S460" s="12">
        <f>CHOOSE(S457,Assumptions!$C$11,Assumptions!$C$12,Assumptions!$C$13)</f>
        <v>200000</v>
      </c>
      <c r="T460" s="12">
        <f>CHOOSE(T457,Assumptions!$C$11,Assumptions!$C$12,Assumptions!$C$13)</f>
        <v>200000</v>
      </c>
      <c r="U460" s="12">
        <f>CHOOSE(U457,Assumptions!$C$11,Assumptions!$C$12,Assumptions!$C$13)</f>
        <v>200000</v>
      </c>
      <c r="V460" s="12">
        <f>CHOOSE(V457,Assumptions!$C$11,Assumptions!$C$12,Assumptions!$C$13)</f>
        <v>200000</v>
      </c>
      <c r="W460" s="12">
        <f>CHOOSE(W457,Assumptions!$C$11,Assumptions!$C$12,Assumptions!$C$13)</f>
        <v>200000</v>
      </c>
      <c r="X460" s="12">
        <f>CHOOSE(X457,Assumptions!$C$11,Assumptions!$C$12,Assumptions!$C$13)</f>
        <v>200000</v>
      </c>
      <c r="Y460" s="12">
        <f>CHOOSE(Y457,Assumptions!$C$11,Assumptions!$C$12,Assumptions!$C$13)</f>
        <v>200000</v>
      </c>
      <c r="Z460" s="12">
        <f>CHOOSE(Z457,Assumptions!$C$11,Assumptions!$C$12,Assumptions!$C$13)</f>
        <v>200000</v>
      </c>
      <c r="AA460" s="12">
        <f>CHOOSE(AA457,Assumptions!$C$11,Assumptions!$C$12,Assumptions!$C$13)</f>
        <v>200000</v>
      </c>
      <c r="AB460" s="12">
        <f>CHOOSE(AB457,Assumptions!$C$11,Assumptions!$C$12,Assumptions!$C$13)</f>
        <v>200000</v>
      </c>
      <c r="AC460" s="12">
        <f>CHOOSE(AC457,Assumptions!$C$11,Assumptions!$C$12,Assumptions!$C$13)</f>
        <v>200000</v>
      </c>
      <c r="AD460" s="12">
        <f>CHOOSE(AD457,Assumptions!$C$11,Assumptions!$C$12,Assumptions!$C$13)</f>
        <v>200000</v>
      </c>
      <c r="AE460" s="12">
        <f>CHOOSE(AE457,Assumptions!$C$11,Assumptions!$C$12,Assumptions!$C$13)</f>
        <v>250000</v>
      </c>
      <c r="AF460" s="12">
        <f>CHOOSE(AF457,Assumptions!$C$11,Assumptions!$C$12,Assumptions!$C$13)</f>
        <v>250000</v>
      </c>
      <c r="AG460" s="12">
        <f>CHOOSE(AG457,Assumptions!$C$11,Assumptions!$C$12,Assumptions!$C$13)</f>
        <v>250000</v>
      </c>
      <c r="AH460" s="12">
        <f>CHOOSE(AH457,Assumptions!$C$11,Assumptions!$C$12,Assumptions!$C$13)</f>
        <v>250000</v>
      </c>
      <c r="AI460" s="12">
        <f>CHOOSE(AI457,Assumptions!$C$11,Assumptions!$C$12,Assumptions!$C$13)</f>
        <v>250000</v>
      </c>
      <c r="AJ460" s="12">
        <f>CHOOSE(AJ457,Assumptions!$C$11,Assumptions!$C$12,Assumptions!$C$13)</f>
        <v>250000</v>
      </c>
      <c r="AK460" s="12">
        <f>CHOOSE(AK457,Assumptions!$C$11,Assumptions!$C$12,Assumptions!$C$13)</f>
        <v>250000</v>
      </c>
      <c r="AL460" s="12">
        <f>CHOOSE(AL457,Assumptions!$C$11,Assumptions!$C$12,Assumptions!$C$13)</f>
        <v>250000</v>
      </c>
      <c r="AM460" s="12">
        <f>CHOOSE(AM457,Assumptions!$C$11,Assumptions!$C$12,Assumptions!$C$13)</f>
        <v>250000</v>
      </c>
      <c r="AN460" s="12">
        <f>CHOOSE(AN457,Assumptions!$C$11,Assumptions!$C$12,Assumptions!$C$13)</f>
        <v>250000</v>
      </c>
      <c r="AO460" s="12">
        <f>CHOOSE(AO457,Assumptions!$C$11,Assumptions!$C$12,Assumptions!$C$13)</f>
        <v>250000</v>
      </c>
      <c r="AP460" s="12">
        <f>CHOOSE(AP457,Assumptions!$C$11,Assumptions!$C$12,Assumptions!$C$13)</f>
        <v>250000</v>
      </c>
    </row>
    <row r="461">
      <c r="A461" s="11" t="inlineStr">
        <is>
          <t>Installs</t>
        </is>
      </c>
      <c r="B461" s="14" t="inlineStr">
        <is>
          <t>installs</t>
        </is>
      </c>
      <c r="C461" s="56">
        <f>SUM(G461:R461)</f>
        <v>120000</v>
      </c>
      <c r="D461" s="56">
        <f>SUM(S461:AD461)</f>
        <v>160000</v>
      </c>
      <c r="E461" s="56">
        <f>SUM(AE461:AP461)</f>
        <v>200000</v>
      </c>
      <c r="G461" s="12">
        <f>G460/Sensitivity!$A$8</f>
        <v>10000</v>
      </c>
      <c r="H461" s="12">
        <f>H460/Sensitivity!$A$8</f>
        <v>10000</v>
      </c>
      <c r="I461" s="12">
        <f>I460/Sensitivity!$A$8</f>
        <v>10000</v>
      </c>
      <c r="J461" s="12">
        <f>J460/Sensitivity!$A$8</f>
        <v>10000</v>
      </c>
      <c r="K461" s="12">
        <f>K460/Sensitivity!$A$8</f>
        <v>10000</v>
      </c>
      <c r="L461" s="12">
        <f>L460/Sensitivity!$A$8</f>
        <v>10000</v>
      </c>
      <c r="M461" s="12">
        <f>M460/Sensitivity!$A$8</f>
        <v>10000</v>
      </c>
      <c r="N461" s="12">
        <f>N460/Sensitivity!$A$8</f>
        <v>10000</v>
      </c>
      <c r="O461" s="12">
        <f>O460/Sensitivity!$A$8</f>
        <v>10000</v>
      </c>
      <c r="P461" s="12">
        <f>P460/Sensitivity!$A$8</f>
        <v>10000</v>
      </c>
      <c r="Q461" s="12">
        <f>Q460/Sensitivity!$A$8</f>
        <v>10000</v>
      </c>
      <c r="R461" s="12">
        <f>R460/Sensitivity!$A$8</f>
        <v>10000</v>
      </c>
      <c r="S461" s="12">
        <f>S460/Sensitivity!$A$8</f>
        <v>13333.3333333333</v>
      </c>
      <c r="T461" s="12">
        <f>T460/Sensitivity!$A$8</f>
        <v>13333.3333333333</v>
      </c>
      <c r="U461" s="12">
        <f>U460/Sensitivity!$A$8</f>
        <v>13333.3333333333</v>
      </c>
      <c r="V461" s="12">
        <f>V460/Sensitivity!$A$8</f>
        <v>13333.3333333333</v>
      </c>
      <c r="W461" s="12">
        <f>W460/Sensitivity!$A$8</f>
        <v>13333.3333333333</v>
      </c>
      <c r="X461" s="12">
        <f>X460/Sensitivity!$A$8</f>
        <v>13333.3333333333</v>
      </c>
      <c r="Y461" s="12">
        <f>Y460/Sensitivity!$A$8</f>
        <v>13333.3333333333</v>
      </c>
      <c r="Z461" s="12">
        <f>Z460/Sensitivity!$A$8</f>
        <v>13333.3333333333</v>
      </c>
      <c r="AA461" s="12">
        <f>AA460/Sensitivity!$A$8</f>
        <v>13333.3333333333</v>
      </c>
      <c r="AB461" s="12">
        <f>AB460/Sensitivity!$A$8</f>
        <v>13333.3333333333</v>
      </c>
      <c r="AC461" s="12">
        <f>AC460/Sensitivity!$A$8</f>
        <v>13333.3333333333</v>
      </c>
      <c r="AD461" s="12">
        <f>AD460/Sensitivity!$A$8</f>
        <v>13333.3333333333</v>
      </c>
      <c r="AE461" s="12">
        <f>AE460/Sensitivity!$A$8</f>
        <v>16666.6666666667</v>
      </c>
      <c r="AF461" s="12">
        <f>AF460/Sensitivity!$A$8</f>
        <v>16666.6666666667</v>
      </c>
      <c r="AG461" s="12">
        <f>AG460/Sensitivity!$A$8</f>
        <v>16666.6666666667</v>
      </c>
      <c r="AH461" s="12">
        <f>AH460/Sensitivity!$A$8</f>
        <v>16666.6666666667</v>
      </c>
      <c r="AI461" s="12">
        <f>AI460/Sensitivity!$A$8</f>
        <v>16666.6666666667</v>
      </c>
      <c r="AJ461" s="12">
        <f>AJ460/Sensitivity!$A$8</f>
        <v>16666.6666666667</v>
      </c>
      <c r="AK461" s="12">
        <f>AK460/Sensitivity!$A$8</f>
        <v>16666.6666666667</v>
      </c>
      <c r="AL461" s="12">
        <f>AL460/Sensitivity!$A$8</f>
        <v>16666.6666666667</v>
      </c>
      <c r="AM461" s="12">
        <f>AM460/Sensitivity!$A$8</f>
        <v>16666.6666666667</v>
      </c>
      <c r="AN461" s="12">
        <f>AN460/Sensitivity!$A$8</f>
        <v>16666.6666666667</v>
      </c>
      <c r="AO461" s="12">
        <f>AO460/Sensitivity!$A$8</f>
        <v>16666.6666666667</v>
      </c>
      <c r="AP461" s="12">
        <f>AP460/Sensitivity!$A$8</f>
        <v>16666.6666666667</v>
      </c>
    </row>
    <row r="462">
      <c r="A462" s="11" t="inlineStr">
        <is>
          <t>Paid members (installs x conversion)</t>
        </is>
      </c>
      <c r="B462" s="14" t="inlineStr">
        <is>
          <t>members</t>
        </is>
      </c>
      <c r="C462" s="56">
        <f>SUM(G462:R462)</f>
        <v>9600</v>
      </c>
      <c r="D462" s="56">
        <f>SUM(S462:AD462)</f>
        <v>12800</v>
      </c>
      <c r="E462" s="56">
        <f>SUM(AE462:AP462)</f>
        <v>16000</v>
      </c>
      <c r="G462" s="12">
        <f>G461*Sensitivity!$D$6</f>
        <v>800</v>
      </c>
      <c r="H462" s="12">
        <f>H461*Sensitivity!$D$6</f>
        <v>800</v>
      </c>
      <c r="I462" s="12">
        <f>I461*Sensitivity!$D$6</f>
        <v>800</v>
      </c>
      <c r="J462" s="12">
        <f>J461*Sensitivity!$D$6</f>
        <v>800</v>
      </c>
      <c r="K462" s="12">
        <f>K461*Sensitivity!$D$6</f>
        <v>800</v>
      </c>
      <c r="L462" s="12">
        <f>L461*Sensitivity!$D$6</f>
        <v>800</v>
      </c>
      <c r="M462" s="12">
        <f>M461*Sensitivity!$D$6</f>
        <v>800</v>
      </c>
      <c r="N462" s="12">
        <f>N461*Sensitivity!$D$6</f>
        <v>800</v>
      </c>
      <c r="O462" s="12">
        <f>O461*Sensitivity!$D$6</f>
        <v>800</v>
      </c>
      <c r="P462" s="12">
        <f>P461*Sensitivity!$D$6</f>
        <v>800</v>
      </c>
      <c r="Q462" s="12">
        <f>Q461*Sensitivity!$D$6</f>
        <v>800</v>
      </c>
      <c r="R462" s="12">
        <f>R461*Sensitivity!$D$6</f>
        <v>800</v>
      </c>
      <c r="S462" s="12">
        <f>S461*Sensitivity!$D$6</f>
        <v>1066.66666666667</v>
      </c>
      <c r="T462" s="12">
        <f>T461*Sensitivity!$D$6</f>
        <v>1066.66666666667</v>
      </c>
      <c r="U462" s="12">
        <f>U461*Sensitivity!$D$6</f>
        <v>1066.66666666667</v>
      </c>
      <c r="V462" s="12">
        <f>V461*Sensitivity!$D$6</f>
        <v>1066.66666666667</v>
      </c>
      <c r="W462" s="12">
        <f>W461*Sensitivity!$D$6</f>
        <v>1066.66666666667</v>
      </c>
      <c r="X462" s="12">
        <f>X461*Sensitivity!$D$6</f>
        <v>1066.66666666667</v>
      </c>
      <c r="Y462" s="12">
        <f>Y461*Sensitivity!$D$6</f>
        <v>1066.66666666667</v>
      </c>
      <c r="Z462" s="12">
        <f>Z461*Sensitivity!$D$6</f>
        <v>1066.66666666667</v>
      </c>
      <c r="AA462" s="12">
        <f>AA461*Sensitivity!$D$6</f>
        <v>1066.66666666667</v>
      </c>
      <c r="AB462" s="12">
        <f>AB461*Sensitivity!$D$6</f>
        <v>1066.66666666667</v>
      </c>
      <c r="AC462" s="12">
        <f>AC461*Sensitivity!$D$6</f>
        <v>1066.66666666667</v>
      </c>
      <c r="AD462" s="12">
        <f>AD461*Sensitivity!$D$6</f>
        <v>1066.66666666667</v>
      </c>
      <c r="AE462" s="12">
        <f>AE461*Sensitivity!$D$6</f>
        <v>1333.33333333333</v>
      </c>
      <c r="AF462" s="12">
        <f>AF461*Sensitivity!$D$6</f>
        <v>1333.33333333333</v>
      </c>
      <c r="AG462" s="12">
        <f>AG461*Sensitivity!$D$6</f>
        <v>1333.33333333333</v>
      </c>
      <c r="AH462" s="12">
        <f>AH461*Sensitivity!$D$6</f>
        <v>1333.33333333333</v>
      </c>
      <c r="AI462" s="12">
        <f>AI461*Sensitivity!$D$6</f>
        <v>1333.33333333333</v>
      </c>
      <c r="AJ462" s="12">
        <f>AJ461*Sensitivity!$D$6</f>
        <v>1333.33333333333</v>
      </c>
      <c r="AK462" s="12">
        <f>AK461*Sensitivity!$D$6</f>
        <v>1333.33333333333</v>
      </c>
      <c r="AL462" s="12">
        <f>AL461*Sensitivity!$D$6</f>
        <v>1333.33333333333</v>
      </c>
      <c r="AM462" s="12">
        <f>AM461*Sensitivity!$D$6</f>
        <v>1333.33333333333</v>
      </c>
      <c r="AN462" s="12">
        <f>AN461*Sensitivity!$D$6</f>
        <v>1333.33333333333</v>
      </c>
      <c r="AO462" s="12">
        <f>AO461*Sensitivity!$D$6</f>
        <v>1333.33333333333</v>
      </c>
      <c r="AP462" s="12">
        <f>AP461*Sensitivity!$D$6</f>
        <v>1333.33333333333</v>
      </c>
    </row>
    <row r="463">
      <c r="A463" s="11" t="inlineStr">
        <is>
          <t>Organic, PR and creator members</t>
        </is>
      </c>
      <c r="B463" s="14" t="inlineStr">
        <is>
          <t>members</t>
        </is>
      </c>
      <c r="C463" s="56">
        <f>SUM(G463:R463)</f>
        <v>5760</v>
      </c>
      <c r="D463" s="56">
        <f>SUM(S463:AD463)</f>
        <v>7680</v>
      </c>
      <c r="E463" s="56">
        <f>SUM(AE463:AP463)</f>
        <v>9600</v>
      </c>
      <c r="G463" s="12">
        <f>G462*Assumptions!$C$16</f>
        <v>480</v>
      </c>
      <c r="H463" s="12">
        <f>H462*Assumptions!$C$16</f>
        <v>480</v>
      </c>
      <c r="I463" s="12">
        <f>I462*Assumptions!$C$16</f>
        <v>480</v>
      </c>
      <c r="J463" s="12">
        <f>J462*Assumptions!$C$16</f>
        <v>480</v>
      </c>
      <c r="K463" s="12">
        <f>K462*Assumptions!$C$16</f>
        <v>480</v>
      </c>
      <c r="L463" s="12">
        <f>L462*Assumptions!$C$16</f>
        <v>480</v>
      </c>
      <c r="M463" s="12">
        <f>M462*Assumptions!$C$16</f>
        <v>480</v>
      </c>
      <c r="N463" s="12">
        <f>N462*Assumptions!$C$16</f>
        <v>480</v>
      </c>
      <c r="O463" s="12">
        <f>O462*Assumptions!$C$16</f>
        <v>480</v>
      </c>
      <c r="P463" s="12">
        <f>P462*Assumptions!$C$16</f>
        <v>480</v>
      </c>
      <c r="Q463" s="12">
        <f>Q462*Assumptions!$C$16</f>
        <v>480</v>
      </c>
      <c r="R463" s="12">
        <f>R462*Assumptions!$C$16</f>
        <v>480</v>
      </c>
      <c r="S463" s="12">
        <f>S462*Assumptions!$C$16</f>
        <v>640</v>
      </c>
      <c r="T463" s="12">
        <f>T462*Assumptions!$C$16</f>
        <v>640</v>
      </c>
      <c r="U463" s="12">
        <f>U462*Assumptions!$C$16</f>
        <v>640</v>
      </c>
      <c r="V463" s="12">
        <f>V462*Assumptions!$C$16</f>
        <v>640</v>
      </c>
      <c r="W463" s="12">
        <f>W462*Assumptions!$C$16</f>
        <v>640</v>
      </c>
      <c r="X463" s="12">
        <f>X462*Assumptions!$C$16</f>
        <v>640</v>
      </c>
      <c r="Y463" s="12">
        <f>Y462*Assumptions!$C$16</f>
        <v>640</v>
      </c>
      <c r="Z463" s="12">
        <f>Z462*Assumptions!$C$16</f>
        <v>640</v>
      </c>
      <c r="AA463" s="12">
        <f>AA462*Assumptions!$C$16</f>
        <v>640</v>
      </c>
      <c r="AB463" s="12">
        <f>AB462*Assumptions!$C$16</f>
        <v>640</v>
      </c>
      <c r="AC463" s="12">
        <f>AC462*Assumptions!$C$16</f>
        <v>640</v>
      </c>
      <c r="AD463" s="12">
        <f>AD462*Assumptions!$C$16</f>
        <v>640</v>
      </c>
      <c r="AE463" s="12">
        <f>AE462*Assumptions!$C$16</f>
        <v>800</v>
      </c>
      <c r="AF463" s="12">
        <f>AF462*Assumptions!$C$16</f>
        <v>800</v>
      </c>
      <c r="AG463" s="12">
        <f>AG462*Assumptions!$C$16</f>
        <v>800</v>
      </c>
      <c r="AH463" s="12">
        <f>AH462*Assumptions!$C$16</f>
        <v>800</v>
      </c>
      <c r="AI463" s="12">
        <f>AI462*Assumptions!$C$16</f>
        <v>800</v>
      </c>
      <c r="AJ463" s="12">
        <f>AJ462*Assumptions!$C$16</f>
        <v>800</v>
      </c>
      <c r="AK463" s="12">
        <f>AK462*Assumptions!$C$16</f>
        <v>800</v>
      </c>
      <c r="AL463" s="12">
        <f>AL462*Assumptions!$C$16</f>
        <v>800</v>
      </c>
      <c r="AM463" s="12">
        <f>AM462*Assumptions!$C$16</f>
        <v>800</v>
      </c>
      <c r="AN463" s="12">
        <f>AN462*Assumptions!$C$16</f>
        <v>800</v>
      </c>
      <c r="AO463" s="12">
        <f>AO462*Assumptions!$C$16</f>
        <v>800</v>
      </c>
      <c r="AP463" s="12">
        <f>AP462*Assumptions!$C$16</f>
        <v>800</v>
      </c>
    </row>
    <row r="464">
      <c r="A464" s="4" t="inlineStr">
        <is>
          <t>New individual members</t>
        </is>
      </c>
      <c r="B464" s="14" t="inlineStr">
        <is>
          <t>members</t>
        </is>
      </c>
      <c r="C464" s="56">
        <f>SUM(G464:R464)</f>
        <v>15360</v>
      </c>
      <c r="D464" s="56">
        <f>SUM(S464:AD464)</f>
        <v>20480</v>
      </c>
      <c r="E464" s="56">
        <f>SUM(AE464:AP464)</f>
        <v>25600</v>
      </c>
      <c r="G464" s="57">
        <f>G462+G463</f>
        <v>1280</v>
      </c>
      <c r="H464" s="57">
        <f>H462+H463</f>
        <v>1280</v>
      </c>
      <c r="I464" s="57">
        <f>I462+I463</f>
        <v>1280</v>
      </c>
      <c r="J464" s="57">
        <f>J462+J463</f>
        <v>1280</v>
      </c>
      <c r="K464" s="57">
        <f>K462+K463</f>
        <v>1280</v>
      </c>
      <c r="L464" s="57">
        <f>L462+L463</f>
        <v>1280</v>
      </c>
      <c r="M464" s="57">
        <f>M462+M463</f>
        <v>1280</v>
      </c>
      <c r="N464" s="57">
        <f>N462+N463</f>
        <v>1280</v>
      </c>
      <c r="O464" s="57">
        <f>O462+O463</f>
        <v>1280</v>
      </c>
      <c r="P464" s="57">
        <f>P462+P463</f>
        <v>1280</v>
      </c>
      <c r="Q464" s="57">
        <f>Q462+Q463</f>
        <v>1280</v>
      </c>
      <c r="R464" s="57">
        <f>R462+R463</f>
        <v>1280</v>
      </c>
      <c r="S464" s="57">
        <f>S462+S463</f>
        <v>1706.66666666667</v>
      </c>
      <c r="T464" s="57">
        <f>T462+T463</f>
        <v>1706.66666666667</v>
      </c>
      <c r="U464" s="57">
        <f>U462+U463</f>
        <v>1706.66666666667</v>
      </c>
      <c r="V464" s="57">
        <f>V462+V463</f>
        <v>1706.66666666667</v>
      </c>
      <c r="W464" s="57">
        <f>W462+W463</f>
        <v>1706.66666666667</v>
      </c>
      <c r="X464" s="57">
        <f>X462+X463</f>
        <v>1706.66666666667</v>
      </c>
      <c r="Y464" s="57">
        <f>Y462+Y463</f>
        <v>1706.66666666667</v>
      </c>
      <c r="Z464" s="57">
        <f>Z462+Z463</f>
        <v>1706.66666666667</v>
      </c>
      <c r="AA464" s="57">
        <f>AA462+AA463</f>
        <v>1706.66666666667</v>
      </c>
      <c r="AB464" s="57">
        <f>AB462+AB463</f>
        <v>1706.66666666667</v>
      </c>
      <c r="AC464" s="57">
        <f>AC462+AC463</f>
        <v>1706.66666666667</v>
      </c>
      <c r="AD464" s="57">
        <f>AD462+AD463</f>
        <v>1706.66666666667</v>
      </c>
      <c r="AE464" s="57">
        <f>AE462+AE463</f>
        <v>2133.33333333333</v>
      </c>
      <c r="AF464" s="57">
        <f>AF462+AF463</f>
        <v>2133.33333333333</v>
      </c>
      <c r="AG464" s="57">
        <f>AG462+AG463</f>
        <v>2133.33333333333</v>
      </c>
      <c r="AH464" s="57">
        <f>AH462+AH463</f>
        <v>2133.33333333333</v>
      </c>
      <c r="AI464" s="57">
        <f>AI462+AI463</f>
        <v>2133.33333333333</v>
      </c>
      <c r="AJ464" s="57">
        <f>AJ462+AJ463</f>
        <v>2133.33333333333</v>
      </c>
      <c r="AK464" s="57">
        <f>AK462+AK463</f>
        <v>2133.33333333333</v>
      </c>
      <c r="AL464" s="57">
        <f>AL462+AL463</f>
        <v>2133.33333333333</v>
      </c>
      <c r="AM464" s="57">
        <f>AM462+AM463</f>
        <v>2133.33333333333</v>
      </c>
      <c r="AN464" s="57">
        <f>AN462+AN463</f>
        <v>2133.33333333333</v>
      </c>
      <c r="AO464" s="57">
        <f>AO462+AO463</f>
        <v>2133.33333333333</v>
      </c>
      <c r="AP464" s="57">
        <f>AP462+AP463</f>
        <v>2133.33333333333</v>
      </c>
    </row>
    <row r="465">
      <c r="A465" s="11" t="inlineStr">
        <is>
          <t xml:space="preserve">  on the weekly plan</t>
        </is>
      </c>
      <c r="B465" s="14" t="inlineStr">
        <is>
          <t>members</t>
        </is>
      </c>
      <c r="C465" s="56">
        <f>SUM(G465:R465)</f>
        <v>2304</v>
      </c>
      <c r="D465" s="56">
        <f>SUM(S465:AD465)</f>
        <v>3072</v>
      </c>
      <c r="E465" s="56">
        <f>SUM(AE465:AP465)</f>
        <v>3840</v>
      </c>
      <c r="G465" s="12">
        <f>G464*Assumptions!$C$19</f>
        <v>192</v>
      </c>
      <c r="H465" s="12">
        <f>H464*Assumptions!$C$19</f>
        <v>192</v>
      </c>
      <c r="I465" s="12">
        <f>I464*Assumptions!$C$19</f>
        <v>192</v>
      </c>
      <c r="J465" s="12">
        <f>J464*Assumptions!$C$19</f>
        <v>192</v>
      </c>
      <c r="K465" s="12">
        <f>K464*Assumptions!$C$19</f>
        <v>192</v>
      </c>
      <c r="L465" s="12">
        <f>L464*Assumptions!$C$19</f>
        <v>192</v>
      </c>
      <c r="M465" s="12">
        <f>M464*Assumptions!$C$19</f>
        <v>192</v>
      </c>
      <c r="N465" s="12">
        <f>N464*Assumptions!$C$19</f>
        <v>192</v>
      </c>
      <c r="O465" s="12">
        <f>O464*Assumptions!$C$19</f>
        <v>192</v>
      </c>
      <c r="P465" s="12">
        <f>P464*Assumptions!$C$19</f>
        <v>192</v>
      </c>
      <c r="Q465" s="12">
        <f>Q464*Assumptions!$C$19</f>
        <v>192</v>
      </c>
      <c r="R465" s="12">
        <f>R464*Assumptions!$C$19</f>
        <v>192</v>
      </c>
      <c r="S465" s="12">
        <f>S464*Assumptions!$C$19</f>
        <v>256</v>
      </c>
      <c r="T465" s="12">
        <f>T464*Assumptions!$C$19</f>
        <v>256</v>
      </c>
      <c r="U465" s="12">
        <f>U464*Assumptions!$C$19</f>
        <v>256</v>
      </c>
      <c r="V465" s="12">
        <f>V464*Assumptions!$C$19</f>
        <v>256</v>
      </c>
      <c r="W465" s="12">
        <f>W464*Assumptions!$C$19</f>
        <v>256</v>
      </c>
      <c r="X465" s="12">
        <f>X464*Assumptions!$C$19</f>
        <v>256</v>
      </c>
      <c r="Y465" s="12">
        <f>Y464*Assumptions!$C$19</f>
        <v>256</v>
      </c>
      <c r="Z465" s="12">
        <f>Z464*Assumptions!$C$19</f>
        <v>256</v>
      </c>
      <c r="AA465" s="12">
        <f>AA464*Assumptions!$C$19</f>
        <v>256</v>
      </c>
      <c r="AB465" s="12">
        <f>AB464*Assumptions!$C$19</f>
        <v>256</v>
      </c>
      <c r="AC465" s="12">
        <f>AC464*Assumptions!$C$19</f>
        <v>256</v>
      </c>
      <c r="AD465" s="12">
        <f>AD464*Assumptions!$C$19</f>
        <v>256</v>
      </c>
      <c r="AE465" s="12">
        <f>AE464*Assumptions!$C$19</f>
        <v>320</v>
      </c>
      <c r="AF465" s="12">
        <f>AF464*Assumptions!$C$19</f>
        <v>320</v>
      </c>
      <c r="AG465" s="12">
        <f>AG464*Assumptions!$C$19</f>
        <v>320</v>
      </c>
      <c r="AH465" s="12">
        <f>AH464*Assumptions!$C$19</f>
        <v>320</v>
      </c>
      <c r="AI465" s="12">
        <f>AI464*Assumptions!$C$19</f>
        <v>320</v>
      </c>
      <c r="AJ465" s="12">
        <f>AJ464*Assumptions!$C$19</f>
        <v>320</v>
      </c>
      <c r="AK465" s="12">
        <f>AK464*Assumptions!$C$19</f>
        <v>320</v>
      </c>
      <c r="AL465" s="12">
        <f>AL464*Assumptions!$C$19</f>
        <v>320</v>
      </c>
      <c r="AM465" s="12">
        <f>AM464*Assumptions!$C$19</f>
        <v>320</v>
      </c>
      <c r="AN465" s="12">
        <f>AN464*Assumptions!$C$19</f>
        <v>320</v>
      </c>
      <c r="AO465" s="12">
        <f>AO464*Assumptions!$C$19</f>
        <v>320</v>
      </c>
      <c r="AP465" s="12">
        <f>AP464*Assumptions!$C$19</f>
        <v>320</v>
      </c>
    </row>
    <row r="466">
      <c r="A466" s="11" t="inlineStr">
        <is>
          <t xml:space="preserve">  on the monthly plan</t>
        </is>
      </c>
      <c r="B466" s="14" t="inlineStr">
        <is>
          <t>members</t>
        </is>
      </c>
      <c r="C466" s="56">
        <f>SUM(G466:R466)</f>
        <v>6912</v>
      </c>
      <c r="D466" s="56">
        <f>SUM(S466:AD466)</f>
        <v>9216</v>
      </c>
      <c r="E466" s="56">
        <f>SUM(AE466:AP466)</f>
        <v>11520</v>
      </c>
      <c r="G466" s="12">
        <f>G464*Assumptions!$C$18</f>
        <v>576</v>
      </c>
      <c r="H466" s="12">
        <f>H464*Assumptions!$C$18</f>
        <v>576</v>
      </c>
      <c r="I466" s="12">
        <f>I464*Assumptions!$C$18</f>
        <v>576</v>
      </c>
      <c r="J466" s="12">
        <f>J464*Assumptions!$C$18</f>
        <v>576</v>
      </c>
      <c r="K466" s="12">
        <f>K464*Assumptions!$C$18</f>
        <v>576</v>
      </c>
      <c r="L466" s="12">
        <f>L464*Assumptions!$C$18</f>
        <v>576</v>
      </c>
      <c r="M466" s="12">
        <f>M464*Assumptions!$C$18</f>
        <v>576</v>
      </c>
      <c r="N466" s="12">
        <f>N464*Assumptions!$C$18</f>
        <v>576</v>
      </c>
      <c r="O466" s="12">
        <f>O464*Assumptions!$C$18</f>
        <v>576</v>
      </c>
      <c r="P466" s="12">
        <f>P464*Assumptions!$C$18</f>
        <v>576</v>
      </c>
      <c r="Q466" s="12">
        <f>Q464*Assumptions!$C$18</f>
        <v>576</v>
      </c>
      <c r="R466" s="12">
        <f>R464*Assumptions!$C$18</f>
        <v>576</v>
      </c>
      <c r="S466" s="12">
        <f>S464*Assumptions!$C$18</f>
        <v>768</v>
      </c>
      <c r="T466" s="12">
        <f>T464*Assumptions!$C$18</f>
        <v>768</v>
      </c>
      <c r="U466" s="12">
        <f>U464*Assumptions!$C$18</f>
        <v>768</v>
      </c>
      <c r="V466" s="12">
        <f>V464*Assumptions!$C$18</f>
        <v>768</v>
      </c>
      <c r="W466" s="12">
        <f>W464*Assumptions!$C$18</f>
        <v>768</v>
      </c>
      <c r="X466" s="12">
        <f>X464*Assumptions!$C$18</f>
        <v>768</v>
      </c>
      <c r="Y466" s="12">
        <f>Y464*Assumptions!$C$18</f>
        <v>768</v>
      </c>
      <c r="Z466" s="12">
        <f>Z464*Assumptions!$C$18</f>
        <v>768</v>
      </c>
      <c r="AA466" s="12">
        <f>AA464*Assumptions!$C$18</f>
        <v>768</v>
      </c>
      <c r="AB466" s="12">
        <f>AB464*Assumptions!$C$18</f>
        <v>768</v>
      </c>
      <c r="AC466" s="12">
        <f>AC464*Assumptions!$C$18</f>
        <v>768</v>
      </c>
      <c r="AD466" s="12">
        <f>AD464*Assumptions!$C$18</f>
        <v>768</v>
      </c>
      <c r="AE466" s="12">
        <f>AE464*Assumptions!$C$18</f>
        <v>960</v>
      </c>
      <c r="AF466" s="12">
        <f>AF464*Assumptions!$C$18</f>
        <v>960</v>
      </c>
      <c r="AG466" s="12">
        <f>AG464*Assumptions!$C$18</f>
        <v>960</v>
      </c>
      <c r="AH466" s="12">
        <f>AH464*Assumptions!$C$18</f>
        <v>960</v>
      </c>
      <c r="AI466" s="12">
        <f>AI464*Assumptions!$C$18</f>
        <v>960</v>
      </c>
      <c r="AJ466" s="12">
        <f>AJ464*Assumptions!$C$18</f>
        <v>960</v>
      </c>
      <c r="AK466" s="12">
        <f>AK464*Assumptions!$C$18</f>
        <v>960</v>
      </c>
      <c r="AL466" s="12">
        <f>AL464*Assumptions!$C$18</f>
        <v>960</v>
      </c>
      <c r="AM466" s="12">
        <f>AM464*Assumptions!$C$18</f>
        <v>960</v>
      </c>
      <c r="AN466" s="12">
        <f>AN464*Assumptions!$C$18</f>
        <v>960</v>
      </c>
      <c r="AO466" s="12">
        <f>AO464*Assumptions!$C$18</f>
        <v>960</v>
      </c>
      <c r="AP466" s="12">
        <f>AP464*Assumptions!$C$18</f>
        <v>960</v>
      </c>
    </row>
    <row r="467">
      <c r="A467" s="35" t="inlineStr">
        <is>
          <t>Members (end of month)</t>
        </is>
      </c>
      <c r="B467" s="14" t="inlineStr">
        <is>
          <t>members</t>
        </is>
      </c>
      <c r="C467" s="56">
        <f>SUM(G467:R467)</f>
        <v>6144</v>
      </c>
      <c r="D467" s="56">
        <f>SUM(S467:AD467)</f>
        <v>8192</v>
      </c>
      <c r="E467" s="56">
        <f>SUM(AE467:AP467)</f>
        <v>10240</v>
      </c>
      <c r="G467" s="12">
        <f>G464*Assumptions!$C$17</f>
        <v>512</v>
      </c>
      <c r="H467" s="12">
        <f>H464*Assumptions!$C$17</f>
        <v>512</v>
      </c>
      <c r="I467" s="12">
        <f>I464*Assumptions!$C$17</f>
        <v>512</v>
      </c>
      <c r="J467" s="12">
        <f>J464*Assumptions!$C$17</f>
        <v>512</v>
      </c>
      <c r="K467" s="12">
        <f>K464*Assumptions!$C$17</f>
        <v>512</v>
      </c>
      <c r="L467" s="12">
        <f>L464*Assumptions!$C$17</f>
        <v>512</v>
      </c>
      <c r="M467" s="12">
        <f>M464*Assumptions!$C$17</f>
        <v>512</v>
      </c>
      <c r="N467" s="12">
        <f>N464*Assumptions!$C$17</f>
        <v>512</v>
      </c>
      <c r="O467" s="12">
        <f>O464*Assumptions!$C$17</f>
        <v>512</v>
      </c>
      <c r="P467" s="12">
        <f>P464*Assumptions!$C$17</f>
        <v>512</v>
      </c>
      <c r="Q467" s="12">
        <f>Q464*Assumptions!$C$17</f>
        <v>512</v>
      </c>
      <c r="R467" s="12">
        <f>R464*Assumptions!$C$17</f>
        <v>512</v>
      </c>
      <c r="S467" s="12">
        <f>S464*Assumptions!$C$17</f>
        <v>682.666666666667</v>
      </c>
      <c r="T467" s="12">
        <f>T464*Assumptions!$C$17</f>
        <v>682.666666666667</v>
      </c>
      <c r="U467" s="12">
        <f>U464*Assumptions!$C$17</f>
        <v>682.666666666667</v>
      </c>
      <c r="V467" s="12">
        <f>V464*Assumptions!$C$17</f>
        <v>682.666666666667</v>
      </c>
      <c r="W467" s="12">
        <f>W464*Assumptions!$C$17</f>
        <v>682.666666666667</v>
      </c>
      <c r="X467" s="12">
        <f>X464*Assumptions!$C$17</f>
        <v>682.666666666667</v>
      </c>
      <c r="Y467" s="12">
        <f>Y464*Assumptions!$C$17</f>
        <v>682.666666666667</v>
      </c>
      <c r="Z467" s="12">
        <f>Z464*Assumptions!$C$17</f>
        <v>682.666666666667</v>
      </c>
      <c r="AA467" s="12">
        <f>AA464*Assumptions!$C$17</f>
        <v>682.666666666667</v>
      </c>
      <c r="AB467" s="12">
        <f>AB464*Assumptions!$C$17</f>
        <v>682.666666666667</v>
      </c>
      <c r="AC467" s="12">
        <f>AC464*Assumptions!$C$17</f>
        <v>682.666666666667</v>
      </c>
      <c r="AD467" s="12">
        <f>AD464*Assumptions!$C$17</f>
        <v>682.666666666667</v>
      </c>
      <c r="AE467" s="12">
        <f>AE464*Assumptions!$C$17</f>
        <v>853.333333333334</v>
      </c>
      <c r="AF467" s="12">
        <f>AF464*Assumptions!$C$17</f>
        <v>853.333333333334</v>
      </c>
      <c r="AG467" s="12">
        <f>AG464*Assumptions!$C$17</f>
        <v>853.333333333334</v>
      </c>
      <c r="AH467" s="12">
        <f>AH464*Assumptions!$C$17</f>
        <v>853.333333333334</v>
      </c>
      <c r="AI467" s="12">
        <f>AI464*Assumptions!$C$17</f>
        <v>853.333333333334</v>
      </c>
      <c r="AJ467" s="12">
        <f>AJ464*Assumptions!$C$17</f>
        <v>853.333333333334</v>
      </c>
      <c r="AK467" s="12">
        <f>AK464*Assumptions!$C$17</f>
        <v>853.333333333334</v>
      </c>
      <c r="AL467" s="12">
        <f>AL464*Assumptions!$C$17</f>
        <v>853.333333333334</v>
      </c>
      <c r="AM467" s="12">
        <f>AM464*Assumptions!$C$17</f>
        <v>853.333333333334</v>
      </c>
      <c r="AN467" s="12">
        <f>AN464*Assumptions!$C$17</f>
        <v>853.333333333334</v>
      </c>
      <c r="AO467" s="12">
        <f>AO464*Assumptions!$C$17</f>
        <v>853.333333333334</v>
      </c>
      <c r="AP467" s="12">
        <f>AP464*Assumptions!$C$17</f>
        <v>853.333333333334</v>
      </c>
    </row>
    <row r="470">
      <c r="A470" s="11" t="inlineStr">
        <is>
          <t>Weekly payers</t>
        </is>
      </c>
      <c r="B470" s="14" t="inlineStr">
        <is>
          <t>members</t>
        </is>
      </c>
      <c r="C470" s="56">
        <f>R470</f>
        <v>1254.92615068531</v>
      </c>
      <c r="D470" s="56">
        <f>AD470</f>
        <v>1943.88624096957</v>
      </c>
      <c r="E470" s="56">
        <f>AP470</f>
        <v>2510.78377685129</v>
      </c>
      <c r="G470" s="12">
        <f>G465</f>
        <v>192</v>
      </c>
      <c r="H470" s="12">
        <f>G470*(1-Assumptions!$C$21)+H465</f>
        <v>360.96</v>
      </c>
      <c r="I470" s="12">
        <f>H470*(1-Assumptions!$C$21)+I465</f>
        <v>509.6448</v>
      </c>
      <c r="J470" s="12">
        <f>I470*(1-Assumptions!$C$21)+J465</f>
        <v>640.487424</v>
      </c>
      <c r="K470" s="12">
        <f>J470*(1-Assumptions!$C$21)+K465</f>
        <v>755.62893312</v>
      </c>
      <c r="L470" s="12">
        <f>K470*(1-Assumptions!$C$21)+L465</f>
        <v>856.9534611456</v>
      </c>
      <c r="M470" s="12">
        <f>L470*(1-Assumptions!$C$21)+M465</f>
        <v>946.119045808128</v>
      </c>
      <c r="N470" s="12">
        <f>M470*(1-Assumptions!$C$21)+N465</f>
        <v>1024.58476031115</v>
      </c>
      <c r="O470" s="12">
        <f>N470*(1-Assumptions!$C$21)+O465</f>
        <v>1093.63458907381</v>
      </c>
      <c r="P470" s="12">
        <f>O470*(1-Assumptions!$C$21)+P465</f>
        <v>1154.39843838496</v>
      </c>
      <c r="Q470" s="12">
        <f>P470*(1-Assumptions!$C$21)+Q465</f>
        <v>1207.87062577876</v>
      </c>
      <c r="R470" s="12">
        <f>Q470*(1-Assumptions!$C$21)+R465</f>
        <v>1254.92615068531</v>
      </c>
      <c r="S470" s="12">
        <f>R470*(1-Assumptions!$C$21)+S465</f>
        <v>1360.33501260307</v>
      </c>
      <c r="T470" s="12">
        <f>S470*(1-Assumptions!$C$21)+T465</f>
        <v>1453.0948110907</v>
      </c>
      <c r="U470" s="12">
        <f>T470*(1-Assumptions!$C$21)+U465</f>
        <v>1534.72343375982</v>
      </c>
      <c r="V470" s="12">
        <f>U470*(1-Assumptions!$C$21)+V465</f>
        <v>1606.55662170864</v>
      </c>
      <c r="W470" s="12">
        <f>V470*(1-Assumptions!$C$21)+W465</f>
        <v>1669.7698271036</v>
      </c>
      <c r="X470" s="12">
        <f>W470*(1-Assumptions!$C$21)+X465</f>
        <v>1725.39744785117</v>
      </c>
      <c r="Y470" s="12">
        <f>X470*(1-Assumptions!$C$21)+Y465</f>
        <v>1774.34975410903</v>
      </c>
      <c r="Z470" s="12">
        <f>Y470*(1-Assumptions!$C$21)+Z465</f>
        <v>1817.42778361595</v>
      </c>
      <c r="AA470" s="12">
        <f>Z470*(1-Assumptions!$C$21)+AA465</f>
        <v>1855.33644958203</v>
      </c>
      <c r="AB470" s="12">
        <f>AA470*(1-Assumptions!$C$21)+AB465</f>
        <v>1888.69607563219</v>
      </c>
      <c r="AC470" s="12">
        <f>AB470*(1-Assumptions!$C$21)+AC465</f>
        <v>1918.05254655633</v>
      </c>
      <c r="AD470" s="12">
        <f>AC470*(1-Assumptions!$C$21)+AD465</f>
        <v>1943.88624096957</v>
      </c>
      <c r="AE470" s="12">
        <f>AD470*(1-Assumptions!$C$21)+AE465</f>
        <v>2030.61989205322</v>
      </c>
      <c r="AF470" s="12">
        <f>AE470*(1-Assumptions!$C$21)+AF465</f>
        <v>2106.94550500683</v>
      </c>
      <c r="AG470" s="12">
        <f>AF470*(1-Assumptions!$C$21)+AG465</f>
        <v>2174.11204440601</v>
      </c>
      <c r="AH470" s="12">
        <f>AG470*(1-Assumptions!$C$21)+AH465</f>
        <v>2233.21859907729</v>
      </c>
      <c r="AI470" s="12">
        <f>AH470*(1-Assumptions!$C$21)+AI465</f>
        <v>2285.23236718802</v>
      </c>
      <c r="AJ470" s="12">
        <f>AI470*(1-Assumptions!$C$21)+AJ465</f>
        <v>2331.00448312545</v>
      </c>
      <c r="AK470" s="12">
        <f>AJ470*(1-Assumptions!$C$21)+AK465</f>
        <v>2371.2839451504</v>
      </c>
      <c r="AL470" s="12">
        <f>AK470*(1-Assumptions!$C$21)+AL465</f>
        <v>2406.72987173235</v>
      </c>
      <c r="AM470" s="12">
        <f>AL470*(1-Assumptions!$C$21)+AM465</f>
        <v>2437.92228712447</v>
      </c>
      <c r="AN470" s="12">
        <f>AM470*(1-Assumptions!$C$21)+AN465</f>
        <v>2465.37161266953</v>
      </c>
      <c r="AO470" s="12">
        <f>AN470*(1-Assumptions!$C$21)+AO465</f>
        <v>2489.52701914919</v>
      </c>
      <c r="AP470" s="12">
        <f>AO470*(1-Assumptions!$C$21)+AP465</f>
        <v>2510.78377685129</v>
      </c>
    </row>
    <row r="471">
      <c r="A471" s="11" t="inlineStr">
        <is>
          <t>Monthly payers</t>
        </is>
      </c>
      <c r="B471" s="14" t="inlineStr">
        <is>
          <t>members</t>
        </is>
      </c>
      <c r="C471" s="56">
        <f>R471</f>
        <v>5031.16497778317</v>
      </c>
      <c r="D471" s="56">
        <f>AD471</f>
        <v>9102.65359048656</v>
      </c>
      <c r="E471" s="56">
        <f>AP471</f>
        <v>12717.4127254014</v>
      </c>
      <c r="G471" s="12">
        <f>G466</f>
        <v>576</v>
      </c>
      <c r="H471" s="12">
        <f>G471*(1-Assumptions!$C$22)+H466</f>
        <v>1117.44</v>
      </c>
      <c r="I471" s="12">
        <f>H471*(1-Assumptions!$C$22)+I466</f>
        <v>1626.3936</v>
      </c>
      <c r="J471" s="12">
        <f>I471*(1-Assumptions!$C$22)+J466</f>
        <v>2104.809984</v>
      </c>
      <c r="K471" s="12">
        <f>J471*(1-Assumptions!$C$22)+K466</f>
        <v>2554.52138496</v>
      </c>
      <c r="L471" s="12">
        <f>K471*(1-Assumptions!$C$22)+L466</f>
        <v>2977.2501018624</v>
      </c>
      <c r="M471" s="12">
        <f>L471*(1-Assumptions!$C$22)+M466</f>
        <v>3374.61509575066</v>
      </c>
      <c r="N471" s="12">
        <f>M471*(1-Assumptions!$C$22)+N466</f>
        <v>3748.13819000562</v>
      </c>
      <c r="O471" s="12">
        <f>N471*(1-Assumptions!$C$22)+O466</f>
        <v>4099.24989860528</v>
      </c>
      <c r="P471" s="12">
        <f>O471*(1-Assumptions!$C$22)+P466</f>
        <v>4429.29490468896</v>
      </c>
      <c r="Q471" s="12">
        <f>P471*(1-Assumptions!$C$22)+Q466</f>
        <v>4739.53721040762</v>
      </c>
      <c r="R471" s="12">
        <f>Q471*(1-Assumptions!$C$22)+R466</f>
        <v>5031.16497778317</v>
      </c>
      <c r="S471" s="12">
        <f>R471*(1-Assumptions!$C$22)+S466</f>
        <v>5497.29507911618</v>
      </c>
      <c r="T471" s="12">
        <f>S471*(1-Assumptions!$C$22)+T466</f>
        <v>5935.4573743692</v>
      </c>
      <c r="U471" s="12">
        <f>T471*(1-Assumptions!$C$22)+U466</f>
        <v>6347.32993190705</v>
      </c>
      <c r="V471" s="12">
        <f>U471*(1-Assumptions!$C$22)+V466</f>
        <v>6734.49013599263</v>
      </c>
      <c r="W471" s="12">
        <f>V471*(1-Assumptions!$C$22)+W466</f>
        <v>7098.42072783307</v>
      </c>
      <c r="X471" s="12">
        <f>W471*(1-Assumptions!$C$22)+X466</f>
        <v>7440.51548416309</v>
      </c>
      <c r="Y471" s="12">
        <f>X471*(1-Assumptions!$C$22)+Y466</f>
        <v>7762.0845551133</v>
      </c>
      <c r="Z471" s="12">
        <f>Y471*(1-Assumptions!$C$22)+Z466</f>
        <v>8064.3594818065</v>
      </c>
      <c r="AA471" s="12">
        <f>Z471*(1-Assumptions!$C$22)+AA466</f>
        <v>8348.49791289811</v>
      </c>
      <c r="AB471" s="12">
        <f>AA471*(1-Assumptions!$C$22)+AB466</f>
        <v>8615.58803812422</v>
      </c>
      <c r="AC471" s="12">
        <f>AB471*(1-Assumptions!$C$22)+AC466</f>
        <v>8866.65275583677</v>
      </c>
      <c r="AD471" s="12">
        <f>AC471*(1-Assumptions!$C$22)+AD466</f>
        <v>9102.65359048656</v>
      </c>
      <c r="AE471" s="12">
        <f>AD471*(1-Assumptions!$C$22)+AE466</f>
        <v>9516.49437505737</v>
      </c>
      <c r="AF471" s="12">
        <f>AE471*(1-Assumptions!$C$22)+AF466</f>
        <v>9905.50471255393</v>
      </c>
      <c r="AG471" s="12">
        <f>AF471*(1-Assumptions!$C$22)+AG466</f>
        <v>10271.1744298007</v>
      </c>
      <c r="AH471" s="12">
        <f>AG471*(1-Assumptions!$C$22)+AH466</f>
        <v>10614.9039640126</v>
      </c>
      <c r="AI471" s="12">
        <f>AH471*(1-Assumptions!$C$22)+AI466</f>
        <v>10938.0097261719</v>
      </c>
      <c r="AJ471" s="12">
        <f>AI471*(1-Assumptions!$C$22)+AJ466</f>
        <v>11241.7291426016</v>
      </c>
      <c r="AK471" s="12">
        <f>AJ471*(1-Assumptions!$C$22)+AK466</f>
        <v>11527.2253940455</v>
      </c>
      <c r="AL471" s="12">
        <f>AK471*(1-Assumptions!$C$22)+AL466</f>
        <v>11795.5918704028</v>
      </c>
      <c r="AM471" s="12">
        <f>AL471*(1-Assumptions!$C$22)+AM466</f>
        <v>12047.8563581786</v>
      </c>
      <c r="AN471" s="12">
        <f>AM471*(1-Assumptions!$C$22)+AN466</f>
        <v>12284.9849766879</v>
      </c>
      <c r="AO471" s="12">
        <f>AN471*(1-Assumptions!$C$22)+AO466</f>
        <v>12507.8858780866</v>
      </c>
      <c r="AP471" s="12">
        <f>AO471*(1-Assumptions!$C$22)+AP466</f>
        <v>12717.4127254014</v>
      </c>
    </row>
    <row r="472">
      <c r="A472" s="11" t="inlineStr">
        <is>
          <t>Annual plans paid this month (new and renewals)</t>
        </is>
      </c>
      <c r="B472" s="14" t="inlineStr">
        <is>
          <t>members</t>
        </is>
      </c>
      <c r="C472" s="56">
        <f>SUM(G472:R472)</f>
        <v>6144</v>
      </c>
      <c r="D472" s="56">
        <f>SUM(S472:AD472)</f>
        <v>11878.4</v>
      </c>
      <c r="E472" s="56">
        <f>SUM(AE472:AP472)</f>
        <v>17367.04</v>
      </c>
      <c r="G472" s="12">
        <f>G467</f>
        <v>512</v>
      </c>
      <c r="H472" s="12">
        <f>H467</f>
        <v>512</v>
      </c>
      <c r="I472" s="12">
        <f>I467</f>
        <v>512</v>
      </c>
      <c r="J472" s="12">
        <f>J467</f>
        <v>512</v>
      </c>
      <c r="K472" s="12">
        <f>K467</f>
        <v>512</v>
      </c>
      <c r="L472" s="12">
        <f>L467</f>
        <v>512</v>
      </c>
      <c r="M472" s="12">
        <f>M467</f>
        <v>512</v>
      </c>
      <c r="N472" s="12">
        <f>N467</f>
        <v>512</v>
      </c>
      <c r="O472" s="12">
        <f>O467</f>
        <v>512</v>
      </c>
      <c r="P472" s="12">
        <f>P467</f>
        <v>512</v>
      </c>
      <c r="Q472" s="12">
        <f>Q467</f>
        <v>512</v>
      </c>
      <c r="R472" s="12">
        <f>R467</f>
        <v>512</v>
      </c>
      <c r="S472" s="12">
        <f>S467+Assumptions!$C$23*G472</f>
        <v>989.866666666667</v>
      </c>
      <c r="T472" s="12">
        <f>T467+Assumptions!$C$23*H472</f>
        <v>989.866666666667</v>
      </c>
      <c r="U472" s="12">
        <f>U467+Assumptions!$C$23*I472</f>
        <v>989.866666666667</v>
      </c>
      <c r="V472" s="12">
        <f>V467+Assumptions!$C$23*J472</f>
        <v>989.866666666667</v>
      </c>
      <c r="W472" s="12">
        <f>W467+Assumptions!$C$23*K472</f>
        <v>989.866666666667</v>
      </c>
      <c r="X472" s="12">
        <f>X467+Assumptions!$C$23*L472</f>
        <v>989.866666666667</v>
      </c>
      <c r="Y472" s="12">
        <f>Y467+Assumptions!$C$23*M472</f>
        <v>989.866666666667</v>
      </c>
      <c r="Z472" s="12">
        <f>Z467+Assumptions!$C$23*N472</f>
        <v>989.866666666667</v>
      </c>
      <c r="AA472" s="12">
        <f>AA467+Assumptions!$C$23*O472</f>
        <v>989.866666666667</v>
      </c>
      <c r="AB472" s="12">
        <f>AB467+Assumptions!$C$23*P472</f>
        <v>989.866666666667</v>
      </c>
      <c r="AC472" s="12">
        <f>AC467+Assumptions!$C$23*Q472</f>
        <v>989.866666666667</v>
      </c>
      <c r="AD472" s="12">
        <f>AD467+Assumptions!$C$23*R472</f>
        <v>989.866666666667</v>
      </c>
      <c r="AE472" s="12">
        <f>AE467+Assumptions!$C$23*S472</f>
        <v>1447.25333333333</v>
      </c>
      <c r="AF472" s="12">
        <f>AF467+Assumptions!$C$23*T472</f>
        <v>1447.25333333333</v>
      </c>
      <c r="AG472" s="12">
        <f>AG467+Assumptions!$C$23*U472</f>
        <v>1447.25333333333</v>
      </c>
      <c r="AH472" s="12">
        <f>AH467+Assumptions!$C$23*V472</f>
        <v>1447.25333333333</v>
      </c>
      <c r="AI472" s="12">
        <f>AI467+Assumptions!$C$23*W472</f>
        <v>1447.25333333333</v>
      </c>
      <c r="AJ472" s="12">
        <f>AJ467+Assumptions!$C$23*X472</f>
        <v>1447.25333333333</v>
      </c>
      <c r="AK472" s="12">
        <f>AK467+Assumptions!$C$23*Y472</f>
        <v>1447.25333333333</v>
      </c>
      <c r="AL472" s="12">
        <f>AL467+Assumptions!$C$23*Z472</f>
        <v>1447.25333333333</v>
      </c>
      <c r="AM472" s="12">
        <f>AM467+Assumptions!$C$23*AA472</f>
        <v>1447.25333333333</v>
      </c>
      <c r="AN472" s="12">
        <f>AN467+Assumptions!$C$23*AB472</f>
        <v>1447.25333333333</v>
      </c>
      <c r="AO472" s="12">
        <f>AO467+Assumptions!$C$23*AC472</f>
        <v>1447.25333333333</v>
      </c>
      <c r="AP472" s="12">
        <f>AP467+Assumptions!$C$23*AD472</f>
        <v>1447.25333333333</v>
      </c>
    </row>
    <row r="473">
      <c r="A473" s="11" t="inlineStr">
        <is>
          <t>Annual members (paid in the last 12 months)</t>
        </is>
      </c>
      <c r="B473" s="14" t="inlineStr">
        <is>
          <t>members</t>
        </is>
      </c>
      <c r="C473" s="56">
        <f>R473</f>
        <v>6144</v>
      </c>
      <c r="D473" s="56">
        <f>AD473</f>
        <v>11878.4</v>
      </c>
      <c r="E473" s="56">
        <f>AP473</f>
        <v>17367.04</v>
      </c>
      <c r="G473" s="12">
        <f>SUM(G472:G472)</f>
        <v>512</v>
      </c>
      <c r="H473" s="12">
        <f>SUM(G472:H472)</f>
        <v>1024</v>
      </c>
      <c r="I473" s="12">
        <f>SUM(G472:I472)</f>
        <v>1536</v>
      </c>
      <c r="J473" s="12">
        <f>SUM(G472:J472)</f>
        <v>2048</v>
      </c>
      <c r="K473" s="12">
        <f>SUM(G472:K472)</f>
        <v>2560</v>
      </c>
      <c r="L473" s="12">
        <f>SUM(G472:L472)</f>
        <v>3072</v>
      </c>
      <c r="M473" s="12">
        <f>SUM(G472:M472)</f>
        <v>3584</v>
      </c>
      <c r="N473" s="12">
        <f>SUM(G472:N472)</f>
        <v>4096</v>
      </c>
      <c r="O473" s="12">
        <f>SUM(G472:O472)</f>
        <v>4608</v>
      </c>
      <c r="P473" s="12">
        <f>SUM(G472:P472)</f>
        <v>5120</v>
      </c>
      <c r="Q473" s="12">
        <f>SUM(G472:Q472)</f>
        <v>5632</v>
      </c>
      <c r="R473" s="12">
        <f>SUM(G472:R472)</f>
        <v>6144</v>
      </c>
      <c r="S473" s="12">
        <f>SUM(H472:S472)</f>
        <v>6621.86666666667</v>
      </c>
      <c r="T473" s="12">
        <f>SUM(I472:T472)</f>
        <v>7099.73333333333</v>
      </c>
      <c r="U473" s="12">
        <f>SUM(J472:U472)</f>
        <v>7577.6</v>
      </c>
      <c r="V473" s="12">
        <f>SUM(K472:V472)</f>
        <v>8055.46666666667</v>
      </c>
      <c r="W473" s="12">
        <f>SUM(L472:W472)</f>
        <v>8533.33333333333</v>
      </c>
      <c r="X473" s="12">
        <f>SUM(M472:X472)</f>
        <v>9011.2</v>
      </c>
      <c r="Y473" s="12">
        <f>SUM(N472:Y472)</f>
        <v>9489.06666666667</v>
      </c>
      <c r="Z473" s="12">
        <f>SUM(O472:Z472)</f>
        <v>9966.93333333333</v>
      </c>
      <c r="AA473" s="12">
        <f>SUM(P472:AA472)</f>
        <v>10444.8</v>
      </c>
      <c r="AB473" s="12">
        <f>SUM(Q472:AB472)</f>
        <v>10922.6666666667</v>
      </c>
      <c r="AC473" s="12">
        <f>SUM(R472:AC472)</f>
        <v>11400.5333333333</v>
      </c>
      <c r="AD473" s="12">
        <f>SUM(S472:AD472)</f>
        <v>11878.4</v>
      </c>
      <c r="AE473" s="12">
        <f>SUM(T472:AE472)</f>
        <v>12335.7866666667</v>
      </c>
      <c r="AF473" s="12">
        <f>SUM(U472:AF472)</f>
        <v>12793.1733333333</v>
      </c>
      <c r="AG473" s="12">
        <f>SUM(V472:AG472)</f>
        <v>13250.56</v>
      </c>
      <c r="AH473" s="12">
        <f>SUM(W472:AH472)</f>
        <v>13707.9466666667</v>
      </c>
      <c r="AI473" s="12">
        <f>SUM(X472:AI472)</f>
        <v>14165.3333333333</v>
      </c>
      <c r="AJ473" s="12">
        <f>SUM(Y472:AJ472)</f>
        <v>14622.72</v>
      </c>
      <c r="AK473" s="12">
        <f>SUM(Z472:AK472)</f>
        <v>15080.1066666667</v>
      </c>
      <c r="AL473" s="12">
        <f>SUM(AA472:AL472)</f>
        <v>15537.4933333333</v>
      </c>
      <c r="AM473" s="12">
        <f>SUM(AB472:AM472)</f>
        <v>15994.88</v>
      </c>
      <c r="AN473" s="12">
        <f>SUM(AC472:AN472)</f>
        <v>16452.2666666667</v>
      </c>
      <c r="AO473" s="12">
        <f>SUM(AD472:AO472)</f>
        <v>16909.6533333333</v>
      </c>
      <c r="AP473" s="12">
        <f>SUM(AE472:AP472)</f>
        <v>17367.04</v>
      </c>
    </row>
    <row r="474">
      <c r="A474" s="11" t="inlineStr">
        <is>
          <t>New company seats</t>
        </is>
      </c>
      <c r="B474" s="14" t="inlineStr">
        <is>
          <t>seats</t>
        </is>
      </c>
      <c r="C474" s="56">
        <f>SUM(G474:R474)</f>
        <v>3200</v>
      </c>
      <c r="D474" s="56">
        <f>SUM(S474:AD474)</f>
        <v>4800</v>
      </c>
      <c r="E474" s="56">
        <f>SUM(AE474:AP474)</f>
        <v>4800</v>
      </c>
      <c r="G474" s="12">
        <f>IF(G456&gt;=Assumptions!$C$24,Assumptions!$C$25,0)</f>
        <v>0</v>
      </c>
      <c r="H474" s="12">
        <f>IF(H456&gt;=Assumptions!$C$24,Assumptions!$C$25,0)</f>
        <v>0</v>
      </c>
      <c r="I474" s="12">
        <f>IF(I456&gt;=Assumptions!$C$24,Assumptions!$C$25,0)</f>
        <v>0</v>
      </c>
      <c r="J474" s="12">
        <f>IF(J456&gt;=Assumptions!$C$24,Assumptions!$C$25,0)</f>
        <v>0</v>
      </c>
      <c r="K474" s="12">
        <f>IF(K456&gt;=Assumptions!$C$24,Assumptions!$C$25,0)</f>
        <v>400</v>
      </c>
      <c r="L474" s="12">
        <f>IF(L456&gt;=Assumptions!$C$24,Assumptions!$C$25,0)</f>
        <v>400</v>
      </c>
      <c r="M474" s="12">
        <f>IF(M456&gt;=Assumptions!$C$24,Assumptions!$C$25,0)</f>
        <v>400</v>
      </c>
      <c r="N474" s="12">
        <f>IF(N456&gt;=Assumptions!$C$24,Assumptions!$C$25,0)</f>
        <v>400</v>
      </c>
      <c r="O474" s="12">
        <f>IF(O456&gt;=Assumptions!$C$24,Assumptions!$C$25,0)</f>
        <v>400</v>
      </c>
      <c r="P474" s="12">
        <f>IF(P456&gt;=Assumptions!$C$24,Assumptions!$C$25,0)</f>
        <v>400</v>
      </c>
      <c r="Q474" s="12">
        <f>IF(Q456&gt;=Assumptions!$C$24,Assumptions!$C$25,0)</f>
        <v>400</v>
      </c>
      <c r="R474" s="12">
        <f>IF(R456&gt;=Assumptions!$C$24,Assumptions!$C$25,0)</f>
        <v>400</v>
      </c>
      <c r="S474" s="12">
        <f>IF(S456&gt;=Assumptions!$C$24,Assumptions!$C$25,0)</f>
        <v>400</v>
      </c>
      <c r="T474" s="12">
        <f>IF(T456&gt;=Assumptions!$C$24,Assumptions!$C$25,0)</f>
        <v>400</v>
      </c>
      <c r="U474" s="12">
        <f>IF(U456&gt;=Assumptions!$C$24,Assumptions!$C$25,0)</f>
        <v>400</v>
      </c>
      <c r="V474" s="12">
        <f>IF(V456&gt;=Assumptions!$C$24,Assumptions!$C$25,0)</f>
        <v>400</v>
      </c>
      <c r="W474" s="12">
        <f>IF(W456&gt;=Assumptions!$C$24,Assumptions!$C$25,0)</f>
        <v>400</v>
      </c>
      <c r="X474" s="12">
        <f>IF(X456&gt;=Assumptions!$C$24,Assumptions!$C$25,0)</f>
        <v>400</v>
      </c>
      <c r="Y474" s="12">
        <f>IF(Y456&gt;=Assumptions!$C$24,Assumptions!$C$25,0)</f>
        <v>400</v>
      </c>
      <c r="Z474" s="12">
        <f>IF(Z456&gt;=Assumptions!$C$24,Assumptions!$C$25,0)</f>
        <v>400</v>
      </c>
      <c r="AA474" s="12">
        <f>IF(AA456&gt;=Assumptions!$C$24,Assumptions!$C$25,0)</f>
        <v>400</v>
      </c>
      <c r="AB474" s="12">
        <f>IF(AB456&gt;=Assumptions!$C$24,Assumptions!$C$25,0)</f>
        <v>400</v>
      </c>
      <c r="AC474" s="12">
        <f>IF(AC456&gt;=Assumptions!$C$24,Assumptions!$C$25,0)</f>
        <v>400</v>
      </c>
      <c r="AD474" s="12">
        <f>IF(AD456&gt;=Assumptions!$C$24,Assumptions!$C$25,0)</f>
        <v>400</v>
      </c>
      <c r="AE474" s="12">
        <f>IF(AE456&gt;=Assumptions!$C$24,Assumptions!$C$25,0)</f>
        <v>400</v>
      </c>
      <c r="AF474" s="12">
        <f>IF(AF456&gt;=Assumptions!$C$24,Assumptions!$C$25,0)</f>
        <v>400</v>
      </c>
      <c r="AG474" s="12">
        <f>IF(AG456&gt;=Assumptions!$C$24,Assumptions!$C$25,0)</f>
        <v>400</v>
      </c>
      <c r="AH474" s="12">
        <f>IF(AH456&gt;=Assumptions!$C$24,Assumptions!$C$25,0)</f>
        <v>400</v>
      </c>
      <c r="AI474" s="12">
        <f>IF(AI456&gt;=Assumptions!$C$24,Assumptions!$C$25,0)</f>
        <v>400</v>
      </c>
      <c r="AJ474" s="12">
        <f>IF(AJ456&gt;=Assumptions!$C$24,Assumptions!$C$25,0)</f>
        <v>400</v>
      </c>
      <c r="AK474" s="12">
        <f>IF(AK456&gt;=Assumptions!$C$24,Assumptions!$C$25,0)</f>
        <v>400</v>
      </c>
      <c r="AL474" s="12">
        <f>IF(AL456&gt;=Assumptions!$C$24,Assumptions!$C$25,0)</f>
        <v>400</v>
      </c>
      <c r="AM474" s="12">
        <f>IF(AM456&gt;=Assumptions!$C$24,Assumptions!$C$25,0)</f>
        <v>400</v>
      </c>
      <c r="AN474" s="12">
        <f>IF(AN456&gt;=Assumptions!$C$24,Assumptions!$C$25,0)</f>
        <v>400</v>
      </c>
      <c r="AO474" s="12">
        <f>IF(AO456&gt;=Assumptions!$C$24,Assumptions!$C$25,0)</f>
        <v>400</v>
      </c>
      <c r="AP474" s="12">
        <f>IF(AP456&gt;=Assumptions!$C$24,Assumptions!$C$25,0)</f>
        <v>400</v>
      </c>
    </row>
    <row r="475">
      <c r="A475" s="11" t="inlineStr">
        <is>
          <t>Company seats billed this month (new and renewals)</t>
        </is>
      </c>
      <c r="B475" s="14" t="inlineStr">
        <is>
          <t>seats</t>
        </is>
      </c>
      <c r="C475" s="56">
        <f>SUM(G475:R475)</f>
        <v>3200</v>
      </c>
      <c r="D475" s="56">
        <f>SUM(S475:AD475)</f>
        <v>7520</v>
      </c>
      <c r="E475" s="56">
        <f>SUM(AE475:AP475)</f>
        <v>11192</v>
      </c>
      <c r="G475" s="12">
        <f>G474</f>
        <v>0</v>
      </c>
      <c r="H475" s="12">
        <f>H474</f>
        <v>0</v>
      </c>
      <c r="I475" s="12">
        <f>I474</f>
        <v>0</v>
      </c>
      <c r="J475" s="12">
        <f>J474</f>
        <v>0</v>
      </c>
      <c r="K475" s="12">
        <f>K474</f>
        <v>400</v>
      </c>
      <c r="L475" s="12">
        <f>L474</f>
        <v>400</v>
      </c>
      <c r="M475" s="12">
        <f>M474</f>
        <v>400</v>
      </c>
      <c r="N475" s="12">
        <f>N474</f>
        <v>400</v>
      </c>
      <c r="O475" s="12">
        <f>O474</f>
        <v>400</v>
      </c>
      <c r="P475" s="12">
        <f>P474</f>
        <v>400</v>
      </c>
      <c r="Q475" s="12">
        <f>Q474</f>
        <v>400</v>
      </c>
      <c r="R475" s="12">
        <f>R474</f>
        <v>400</v>
      </c>
      <c r="S475" s="12">
        <f>S474+Assumptions!$C$27*G475</f>
        <v>400</v>
      </c>
      <c r="T475" s="12">
        <f>T474+Assumptions!$C$27*H475</f>
        <v>400</v>
      </c>
      <c r="U475" s="12">
        <f>U474+Assumptions!$C$27*I475</f>
        <v>400</v>
      </c>
      <c r="V475" s="12">
        <f>V474+Assumptions!$C$27*J475</f>
        <v>400</v>
      </c>
      <c r="W475" s="12">
        <f>W474+Assumptions!$C$27*K475</f>
        <v>740</v>
      </c>
      <c r="X475" s="12">
        <f>X474+Assumptions!$C$27*L475</f>
        <v>740</v>
      </c>
      <c r="Y475" s="12">
        <f>Y474+Assumptions!$C$27*M475</f>
        <v>740</v>
      </c>
      <c r="Z475" s="12">
        <f>Z474+Assumptions!$C$27*N475</f>
        <v>740</v>
      </c>
      <c r="AA475" s="12">
        <f>AA474+Assumptions!$C$27*O475</f>
        <v>740</v>
      </c>
      <c r="AB475" s="12">
        <f>AB474+Assumptions!$C$27*P475</f>
        <v>740</v>
      </c>
      <c r="AC475" s="12">
        <f>AC474+Assumptions!$C$27*Q475</f>
        <v>740</v>
      </c>
      <c r="AD475" s="12">
        <f>AD474+Assumptions!$C$27*R475</f>
        <v>740</v>
      </c>
      <c r="AE475" s="12">
        <f>AE474+Assumptions!$C$27*S475</f>
        <v>740</v>
      </c>
      <c r="AF475" s="12">
        <f>AF474+Assumptions!$C$27*T475</f>
        <v>740</v>
      </c>
      <c r="AG475" s="12">
        <f>AG474+Assumptions!$C$27*U475</f>
        <v>740</v>
      </c>
      <c r="AH475" s="12">
        <f>AH474+Assumptions!$C$27*V475</f>
        <v>740</v>
      </c>
      <c r="AI475" s="12">
        <f>AI474+Assumptions!$C$27*W475</f>
        <v>1029</v>
      </c>
      <c r="AJ475" s="12">
        <f>AJ474+Assumptions!$C$27*X475</f>
        <v>1029</v>
      </c>
      <c r="AK475" s="12">
        <f>AK474+Assumptions!$C$27*Y475</f>
        <v>1029</v>
      </c>
      <c r="AL475" s="12">
        <f>AL474+Assumptions!$C$27*Z475</f>
        <v>1029</v>
      </c>
      <c r="AM475" s="12">
        <f>AM474+Assumptions!$C$27*AA475</f>
        <v>1029</v>
      </c>
      <c r="AN475" s="12">
        <f>AN474+Assumptions!$C$27*AB475</f>
        <v>1029</v>
      </c>
      <c r="AO475" s="12">
        <f>AO474+Assumptions!$C$27*AC475</f>
        <v>1029</v>
      </c>
      <c r="AP475" s="12">
        <f>AP474+Assumptions!$C$27*AD475</f>
        <v>1029</v>
      </c>
    </row>
    <row r="476">
      <c r="A476" s="11" t="inlineStr">
        <is>
          <t>Company seats (billed in the last 12 months)</t>
        </is>
      </c>
      <c r="B476" s="14" t="inlineStr">
        <is>
          <t>seats</t>
        </is>
      </c>
      <c r="C476" s="56">
        <f>R476</f>
        <v>3200</v>
      </c>
      <c r="D476" s="56">
        <f>AD476</f>
        <v>7520</v>
      </c>
      <c r="E476" s="56">
        <f>AP476</f>
        <v>11192</v>
      </c>
      <c r="G476" s="12">
        <f>SUM(G475:G475)</f>
        <v>0</v>
      </c>
      <c r="H476" s="12">
        <f>SUM(G475:H475)</f>
        <v>0</v>
      </c>
      <c r="I476" s="12">
        <f>SUM(G475:I475)</f>
        <v>0</v>
      </c>
      <c r="J476" s="12">
        <f>SUM(G475:J475)</f>
        <v>0</v>
      </c>
      <c r="K476" s="12">
        <f>SUM(G475:K475)</f>
        <v>400</v>
      </c>
      <c r="L476" s="12">
        <f>SUM(G475:L475)</f>
        <v>800</v>
      </c>
      <c r="M476" s="12">
        <f>SUM(G475:M475)</f>
        <v>1200</v>
      </c>
      <c r="N476" s="12">
        <f>SUM(G475:N475)</f>
        <v>1600</v>
      </c>
      <c r="O476" s="12">
        <f>SUM(G475:O475)</f>
        <v>2000</v>
      </c>
      <c r="P476" s="12">
        <f>SUM(G475:P475)</f>
        <v>2400</v>
      </c>
      <c r="Q476" s="12">
        <f>SUM(G475:Q475)</f>
        <v>2800</v>
      </c>
      <c r="R476" s="12">
        <f>SUM(G475:R475)</f>
        <v>3200</v>
      </c>
      <c r="S476" s="12">
        <f>SUM(H475:S475)</f>
        <v>3600</v>
      </c>
      <c r="T476" s="12">
        <f>SUM(I475:T475)</f>
        <v>4000</v>
      </c>
      <c r="U476" s="12">
        <f>SUM(J475:U475)</f>
        <v>4400</v>
      </c>
      <c r="V476" s="12">
        <f>SUM(K475:V475)</f>
        <v>4800</v>
      </c>
      <c r="W476" s="12">
        <f>SUM(L475:W475)</f>
        <v>5140</v>
      </c>
      <c r="X476" s="12">
        <f>SUM(M475:X475)</f>
        <v>5480</v>
      </c>
      <c r="Y476" s="12">
        <f>SUM(N475:Y475)</f>
        <v>5820</v>
      </c>
      <c r="Z476" s="12">
        <f>SUM(O475:Z475)</f>
        <v>6160</v>
      </c>
      <c r="AA476" s="12">
        <f>SUM(P475:AA475)</f>
        <v>6500</v>
      </c>
      <c r="AB476" s="12">
        <f>SUM(Q475:AB475)</f>
        <v>6840</v>
      </c>
      <c r="AC476" s="12">
        <f>SUM(R475:AC475)</f>
        <v>7180</v>
      </c>
      <c r="AD476" s="12">
        <f>SUM(S475:AD475)</f>
        <v>7520</v>
      </c>
      <c r="AE476" s="12">
        <f>SUM(T475:AE475)</f>
        <v>7860</v>
      </c>
      <c r="AF476" s="12">
        <f>SUM(U475:AF475)</f>
        <v>8200</v>
      </c>
      <c r="AG476" s="12">
        <f>SUM(V475:AG475)</f>
        <v>8540</v>
      </c>
      <c r="AH476" s="12">
        <f>SUM(W475:AH475)</f>
        <v>8880</v>
      </c>
      <c r="AI476" s="12">
        <f>SUM(X475:AI475)</f>
        <v>9169</v>
      </c>
      <c r="AJ476" s="12">
        <f>SUM(Y475:AJ475)</f>
        <v>9458</v>
      </c>
      <c r="AK476" s="12">
        <f>SUM(Z475:AK475)</f>
        <v>9747</v>
      </c>
      <c r="AL476" s="12">
        <f>SUM(AA475:AL475)</f>
        <v>10036</v>
      </c>
      <c r="AM476" s="12">
        <f>SUM(AB475:AM475)</f>
        <v>10325</v>
      </c>
      <c r="AN476" s="12">
        <f>SUM(AC475:AN475)</f>
        <v>10614</v>
      </c>
      <c r="AO476" s="12">
        <f>SUM(AD475:AO475)</f>
        <v>10903</v>
      </c>
      <c r="AP476" s="12">
        <f>SUM(AE475:AP475)</f>
        <v>11192</v>
      </c>
    </row>
    <row r="477">
      <c r="A477" s="11" t="inlineStr">
        <is>
          <t>Individual members</t>
        </is>
      </c>
      <c r="B477" s="14" t="inlineStr">
        <is>
          <t>members</t>
        </is>
      </c>
      <c r="C477" s="56">
        <f>R477</f>
        <v>12430.0911284685</v>
      </c>
      <c r="D477" s="56">
        <f>AD477</f>
        <v>22924.9398314561</v>
      </c>
      <c r="E477" s="56">
        <f>AP477</f>
        <v>32595.2365022527</v>
      </c>
      <c r="G477" s="12">
        <f>G470+G471+G473</f>
        <v>1280</v>
      </c>
      <c r="H477" s="12">
        <f>H470+H471+H473</f>
        <v>2502.4</v>
      </c>
      <c r="I477" s="12">
        <f>I470+I471+I473</f>
        <v>3672.0384</v>
      </c>
      <c r="J477" s="12">
        <f>J470+J471+J473</f>
        <v>4793.297408</v>
      </c>
      <c r="K477" s="12">
        <f>K470+K471+K473</f>
        <v>5870.15031808</v>
      </c>
      <c r="L477" s="12">
        <f>L470+L471+L473</f>
        <v>6906.203563008</v>
      </c>
      <c r="M477" s="12">
        <f>M470+M471+M473</f>
        <v>7904.73414155878</v>
      </c>
      <c r="N477" s="12">
        <f>N470+N471+N473</f>
        <v>8868.72295031677</v>
      </c>
      <c r="O477" s="12">
        <f>O470+O471+O473</f>
        <v>9800.88448767909</v>
      </c>
      <c r="P477" s="12">
        <f>P470+P471+P473</f>
        <v>10703.6933430739</v>
      </c>
      <c r="Q477" s="12">
        <f>Q470+Q471+Q473</f>
        <v>11579.4078361864</v>
      </c>
      <c r="R477" s="12">
        <f>R470+R471+R473</f>
        <v>12430.0911284685</v>
      </c>
      <c r="S477" s="12">
        <f>S470+S471+S473</f>
        <v>13479.4967583859</v>
      </c>
      <c r="T477" s="12">
        <f>T470+T471+T473</f>
        <v>14488.2855187932</v>
      </c>
      <c r="U477" s="12">
        <f>U470+U471+U473</f>
        <v>15459.6533656669</v>
      </c>
      <c r="V477" s="12">
        <f>V470+V471+V473</f>
        <v>16396.5134243679</v>
      </c>
      <c r="W477" s="12">
        <f>W470+W471+W473</f>
        <v>17301.52388827</v>
      </c>
      <c r="X477" s="12">
        <f>X470+X471+X473</f>
        <v>18177.1129320143</v>
      </c>
      <c r="Y477" s="12">
        <f>Y470+Y471+Y473</f>
        <v>19025.500975889</v>
      </c>
      <c r="Z477" s="12">
        <f>Z470+Z471+Z473</f>
        <v>19848.7205987558</v>
      </c>
      <c r="AA477" s="12">
        <f>AA470+AA471+AA473</f>
        <v>20648.6343624801</v>
      </c>
      <c r="AB477" s="12">
        <f>AB470+AB471+AB473</f>
        <v>21426.9507804231</v>
      </c>
      <c r="AC477" s="12">
        <f>AC470+AC471+AC473</f>
        <v>22185.2386357264</v>
      </c>
      <c r="AD477" s="12">
        <f>AD470+AD471+AD473</f>
        <v>22924.9398314561</v>
      </c>
      <c r="AE477" s="12">
        <f>AE470+AE471+AE473</f>
        <v>23882.9009337773</v>
      </c>
      <c r="AF477" s="12">
        <f>AF470+AF471+AF473</f>
        <v>24805.6235508941</v>
      </c>
      <c r="AG477" s="12">
        <f>AG470+AG471+AG473</f>
        <v>25695.8464742067</v>
      </c>
      <c r="AH477" s="12">
        <f>AH470+AH471+AH473</f>
        <v>26556.0692297566</v>
      </c>
      <c r="AI477" s="12">
        <f>AI470+AI471+AI473</f>
        <v>27388.5754266932</v>
      </c>
      <c r="AJ477" s="12">
        <f>AJ470+AJ471+AJ473</f>
        <v>28195.453625727</v>
      </c>
      <c r="AK477" s="12">
        <f>AK470+AK471+AK473</f>
        <v>28978.6160058625</v>
      </c>
      <c r="AL477" s="12">
        <f>AL470+AL471+AL473</f>
        <v>29739.8150754684</v>
      </c>
      <c r="AM477" s="12">
        <f>AM470+AM471+AM473</f>
        <v>30480.6586453031</v>
      </c>
      <c r="AN477" s="12">
        <f>AN470+AN471+AN473</f>
        <v>31202.6232560241</v>
      </c>
      <c r="AO477" s="12">
        <f>AO470+AO471+AO473</f>
        <v>31907.0662305691</v>
      </c>
      <c r="AP477" s="12">
        <f>AP470+AP471+AP473</f>
        <v>32595.2365022527</v>
      </c>
    </row>
    <row r="478">
      <c r="A478" s="38" t="inlineStr">
        <is>
          <t>Active members (individual and company seats)</t>
        </is>
      </c>
      <c r="B478" s="58" t="inlineStr">
        <is>
          <t>members</t>
        </is>
      </c>
      <c r="C478" s="59">
        <f>R478</f>
        <v>15630.0911284685</v>
      </c>
      <c r="D478" s="59">
        <f>AD478</f>
        <v>30444.9398314561</v>
      </c>
      <c r="E478" s="59">
        <f>AP478</f>
        <v>43787.2365022527</v>
      </c>
      <c r="F478" s="40" t="n"/>
      <c r="G478" s="51">
        <f>G477+G476</f>
        <v>1280</v>
      </c>
      <c r="H478" s="51">
        <f>H477+H476</f>
        <v>2502.4</v>
      </c>
      <c r="I478" s="51">
        <f>I477+I476</f>
        <v>3672.0384</v>
      </c>
      <c r="J478" s="51">
        <f>J477+J476</f>
        <v>4793.297408</v>
      </c>
      <c r="K478" s="51">
        <f>K477+K476</f>
        <v>6270.15031808</v>
      </c>
      <c r="L478" s="51">
        <f>L477+L476</f>
        <v>7706.203563008</v>
      </c>
      <c r="M478" s="51">
        <f>M477+M476</f>
        <v>9104.73414155878</v>
      </c>
      <c r="N478" s="51">
        <f>N477+N476</f>
        <v>10468.7229503168</v>
      </c>
      <c r="O478" s="51">
        <f>O477+O476</f>
        <v>11800.8844876791</v>
      </c>
      <c r="P478" s="51">
        <f>P477+P476</f>
        <v>13103.6933430739</v>
      </c>
      <c r="Q478" s="51">
        <f>Q477+Q476</f>
        <v>14379.4078361864</v>
      </c>
      <c r="R478" s="51">
        <f>R477+R476</f>
        <v>15630.0911284685</v>
      </c>
      <c r="S478" s="51">
        <f>S477+S476</f>
        <v>17079.4967583859</v>
      </c>
      <c r="T478" s="51">
        <f>T477+T476</f>
        <v>18488.2855187932</v>
      </c>
      <c r="U478" s="51">
        <f>U477+U476</f>
        <v>19859.6533656669</v>
      </c>
      <c r="V478" s="51">
        <f>V477+V476</f>
        <v>21196.5134243679</v>
      </c>
      <c r="W478" s="51">
        <f>W477+W476</f>
        <v>22441.52388827</v>
      </c>
      <c r="X478" s="51">
        <f>X477+X476</f>
        <v>23657.1129320143</v>
      </c>
      <c r="Y478" s="51">
        <f>Y477+Y476</f>
        <v>24845.500975889</v>
      </c>
      <c r="Z478" s="51">
        <f>Z477+Z476</f>
        <v>26008.7205987558</v>
      </c>
      <c r="AA478" s="51">
        <f>AA477+AA476</f>
        <v>27148.6343624801</v>
      </c>
      <c r="AB478" s="51">
        <f>AB477+AB476</f>
        <v>28266.9507804231</v>
      </c>
      <c r="AC478" s="51">
        <f>AC477+AC476</f>
        <v>29365.2386357264</v>
      </c>
      <c r="AD478" s="51">
        <f>AD477+AD476</f>
        <v>30444.9398314561</v>
      </c>
      <c r="AE478" s="51">
        <f>AE477+AE476</f>
        <v>31742.9009337773</v>
      </c>
      <c r="AF478" s="51">
        <f>AF477+AF476</f>
        <v>33005.6235508941</v>
      </c>
      <c r="AG478" s="51">
        <f>AG477+AG476</f>
        <v>34235.8464742067</v>
      </c>
      <c r="AH478" s="51">
        <f>AH477+AH476</f>
        <v>35436.0692297566</v>
      </c>
      <c r="AI478" s="51">
        <f>AI477+AI476</f>
        <v>36557.5754266932</v>
      </c>
      <c r="AJ478" s="51">
        <f>AJ477+AJ476</f>
        <v>37653.453625727</v>
      </c>
      <c r="AK478" s="51">
        <f>AK477+AK476</f>
        <v>38725.6160058626</v>
      </c>
      <c r="AL478" s="51">
        <f>AL477+AL476</f>
        <v>39775.8150754684</v>
      </c>
      <c r="AM478" s="51">
        <f>AM477+AM476</f>
        <v>40805.6586453031</v>
      </c>
      <c r="AN478" s="51">
        <f>AN477+AN476</f>
        <v>41816.6232560241</v>
      </c>
      <c r="AO478" s="51">
        <f>AO477+AO476</f>
        <v>42810.0662305691</v>
      </c>
      <c r="AP478" s="51">
        <f>AP477+AP476</f>
        <v>43787.2365022527</v>
      </c>
    </row>
    <row r="479">
      <c r="A479" s="35" t="inlineStr">
        <is>
          <t>Revenue (AED)</t>
        </is>
      </c>
      <c r="B479" s="14" t="inlineStr">
        <is>
          <t>member-months</t>
        </is>
      </c>
      <c r="C479" s="56">
        <f>SUM(G479:R479)</f>
        <v>100711.623576371</v>
      </c>
      <c r="D479" s="56">
        <f>SUM(S479:AD479)</f>
        <v>288802.571072229</v>
      </c>
      <c r="E479" s="56">
        <f>SUM(AE479:AP479)</f>
        <v>456352.484956535</v>
      </c>
      <c r="G479" s="12">
        <f>G478</f>
        <v>1280</v>
      </c>
      <c r="H479" s="12">
        <f>H478</f>
        <v>2502.4</v>
      </c>
      <c r="I479" s="12">
        <f>I478</f>
        <v>3672.0384</v>
      </c>
      <c r="J479" s="12">
        <f>J478</f>
        <v>4793.297408</v>
      </c>
      <c r="K479" s="12">
        <f>K478</f>
        <v>6270.15031808</v>
      </c>
      <c r="L479" s="12">
        <f>L478</f>
        <v>7706.203563008</v>
      </c>
      <c r="M479" s="12">
        <f>M478</f>
        <v>9104.73414155878</v>
      </c>
      <c r="N479" s="12">
        <f>N478</f>
        <v>10468.7229503168</v>
      </c>
      <c r="O479" s="12">
        <f>O478</f>
        <v>11800.8844876791</v>
      </c>
      <c r="P479" s="12">
        <f>P478</f>
        <v>13103.6933430739</v>
      </c>
      <c r="Q479" s="12">
        <f>Q478</f>
        <v>14379.4078361864</v>
      </c>
      <c r="R479" s="12">
        <f>R478</f>
        <v>15630.0911284685</v>
      </c>
      <c r="S479" s="12">
        <f>S478</f>
        <v>17079.4967583859</v>
      </c>
      <c r="T479" s="12">
        <f>T478</f>
        <v>18488.2855187932</v>
      </c>
      <c r="U479" s="12">
        <f>U478</f>
        <v>19859.6533656669</v>
      </c>
      <c r="V479" s="12">
        <f>V478</f>
        <v>21196.5134243679</v>
      </c>
      <c r="W479" s="12">
        <f>W478</f>
        <v>22441.52388827</v>
      </c>
      <c r="X479" s="12">
        <f>X478</f>
        <v>23657.1129320143</v>
      </c>
      <c r="Y479" s="12">
        <f>Y478</f>
        <v>24845.500975889</v>
      </c>
      <c r="Z479" s="12">
        <f>Z478</f>
        <v>26008.7205987558</v>
      </c>
      <c r="AA479" s="12">
        <f>AA478</f>
        <v>27148.6343624801</v>
      </c>
      <c r="AB479" s="12">
        <f>AB478</f>
        <v>28266.9507804231</v>
      </c>
      <c r="AC479" s="12">
        <f>AC478</f>
        <v>29365.2386357264</v>
      </c>
      <c r="AD479" s="12">
        <f>AD478</f>
        <v>30444.9398314561</v>
      </c>
      <c r="AE479" s="12">
        <f>AE478</f>
        <v>31742.9009337773</v>
      </c>
      <c r="AF479" s="12">
        <f>AF478</f>
        <v>33005.6235508941</v>
      </c>
      <c r="AG479" s="12">
        <f>AG478</f>
        <v>34235.8464742067</v>
      </c>
      <c r="AH479" s="12">
        <f>AH478</f>
        <v>35436.0692297566</v>
      </c>
      <c r="AI479" s="12">
        <f>AI478</f>
        <v>36557.5754266932</v>
      </c>
      <c r="AJ479" s="12">
        <f>AJ478</f>
        <v>37653.453625727</v>
      </c>
      <c r="AK479" s="12">
        <f>AK478</f>
        <v>38725.6160058626</v>
      </c>
      <c r="AL479" s="12">
        <f>AL478</f>
        <v>39775.8150754684</v>
      </c>
      <c r="AM479" s="12">
        <f>AM478</f>
        <v>40805.6586453031</v>
      </c>
      <c r="AN479" s="12">
        <f>AN478</f>
        <v>41816.6232560241</v>
      </c>
      <c r="AO479" s="12">
        <f>AO478</f>
        <v>42810.0662305691</v>
      </c>
      <c r="AP479" s="12">
        <f>AP478</f>
        <v>43787.2365022527</v>
      </c>
    </row>
    <row r="480">
      <c r="A480" s="11" t="inlineStr">
        <is>
          <t>Insured members</t>
        </is>
      </c>
      <c r="B480" s="14" t="inlineStr">
        <is>
          <t>members</t>
        </is>
      </c>
      <c r="C480" s="56">
        <f>R480</f>
        <v>2344.51366927027</v>
      </c>
      <c r="D480" s="56">
        <f>AD480</f>
        <v>4566.74097471842</v>
      </c>
      <c r="E480" s="56">
        <f>AP480</f>
        <v>6568.0854753379</v>
      </c>
      <c r="G480" s="12">
        <f>IF(G456&gt;=Assumptions!$C$41,Assumptions!$C$42*G478,0)</f>
        <v>0</v>
      </c>
      <c r="H480" s="12">
        <f>IF(H456&gt;=Assumptions!$C$41,Assumptions!$C$42*H478,0)</f>
        <v>0</v>
      </c>
      <c r="I480" s="12">
        <f>IF(I456&gt;=Assumptions!$C$41,Assumptions!$C$42*I478,0)</f>
        <v>0</v>
      </c>
      <c r="J480" s="12">
        <f>IF(J456&gt;=Assumptions!$C$41,Assumptions!$C$42*J478,0)</f>
        <v>0</v>
      </c>
      <c r="K480" s="12">
        <f>IF(K456&gt;=Assumptions!$C$41,Assumptions!$C$42*K478,0)</f>
        <v>0</v>
      </c>
      <c r="L480" s="12">
        <f>IF(L456&gt;=Assumptions!$C$41,Assumptions!$C$42*L478,0)</f>
        <v>1155.9305344512</v>
      </c>
      <c r="M480" s="12">
        <f>IF(M456&gt;=Assumptions!$C$41,Assumptions!$C$42*M478,0)</f>
        <v>1365.71012123382</v>
      </c>
      <c r="N480" s="12">
        <f>IF(N456&gt;=Assumptions!$C$41,Assumptions!$C$42*N478,0)</f>
        <v>1570.30844254752</v>
      </c>
      <c r="O480" s="12">
        <f>IF(O456&gt;=Assumptions!$C$41,Assumptions!$C$42*O478,0)</f>
        <v>1770.13267315186</v>
      </c>
      <c r="P480" s="12">
        <f>IF(P456&gt;=Assumptions!$C$41,Assumptions!$C$42*P478,0)</f>
        <v>1965.55400146109</v>
      </c>
      <c r="Q480" s="12">
        <f>IF(Q456&gt;=Assumptions!$C$41,Assumptions!$C$42*Q478,0)</f>
        <v>2156.91117542796</v>
      </c>
      <c r="R480" s="12">
        <f>IF(R456&gt;=Assumptions!$C$41,Assumptions!$C$42*R478,0)</f>
        <v>2344.51366927027</v>
      </c>
      <c r="S480" s="12">
        <f>IF(S456&gt;=Assumptions!$C$41,Assumptions!$C$42*S478,0)</f>
        <v>2561.92451375789</v>
      </c>
      <c r="T480" s="12">
        <f>IF(T456&gt;=Assumptions!$C$41,Assumptions!$C$42*T478,0)</f>
        <v>2773.24282781899</v>
      </c>
      <c r="U480" s="12">
        <f>IF(U456&gt;=Assumptions!$C$41,Assumptions!$C$42*U478,0)</f>
        <v>2978.94800485003</v>
      </c>
      <c r="V480" s="12">
        <f>IF(V456&gt;=Assumptions!$C$41,Assumptions!$C$42*V478,0)</f>
        <v>3179.47701365519</v>
      </c>
      <c r="W480" s="12">
        <f>IF(W456&gt;=Assumptions!$C$41,Assumptions!$C$42*W478,0)</f>
        <v>3366.2285832405</v>
      </c>
      <c r="X480" s="12">
        <f>IF(X456&gt;=Assumptions!$C$41,Assumptions!$C$42*X478,0)</f>
        <v>3548.56693980214</v>
      </c>
      <c r="Y480" s="12">
        <f>IF(Y456&gt;=Assumptions!$C$41,Assumptions!$C$42*Y478,0)</f>
        <v>3726.82514638335</v>
      </c>
      <c r="Z480" s="12">
        <f>IF(Z456&gt;=Assumptions!$C$41,Assumptions!$C$42*Z478,0)</f>
        <v>3901.30808981337</v>
      </c>
      <c r="AA480" s="12">
        <f>IF(AA456&gt;=Assumptions!$C$41,Assumptions!$C$42*AA478,0)</f>
        <v>4072.29515437202</v>
      </c>
      <c r="AB480" s="12">
        <f>IF(AB456&gt;=Assumptions!$C$41,Assumptions!$C$42*AB478,0)</f>
        <v>4240.04261706346</v>
      </c>
      <c r="AC480" s="12">
        <f>IF(AC456&gt;=Assumptions!$C$41,Assumptions!$C$42*AC478,0)</f>
        <v>4404.78579535897</v>
      </c>
      <c r="AD480" s="12">
        <f>IF(AD456&gt;=Assumptions!$C$41,Assumptions!$C$42*AD478,0)</f>
        <v>4566.74097471842</v>
      </c>
      <c r="AE480" s="12">
        <f>IF(AE456&gt;=Assumptions!$C$41,Assumptions!$C$42*AE478,0)</f>
        <v>4761.43514006659</v>
      </c>
      <c r="AF480" s="12">
        <f>IF(AF456&gt;=Assumptions!$C$41,Assumptions!$C$42*AF478,0)</f>
        <v>4950.84353263411</v>
      </c>
      <c r="AG480" s="12">
        <f>IF(AG456&gt;=Assumptions!$C$41,Assumptions!$C$42*AG478,0)</f>
        <v>5135.37697113101</v>
      </c>
      <c r="AH480" s="12">
        <f>IF(AH456&gt;=Assumptions!$C$41,Assumptions!$C$42*AH478,0)</f>
        <v>5315.41038446349</v>
      </c>
      <c r="AI480" s="12">
        <f>IF(AI456&gt;=Assumptions!$C$41,Assumptions!$C$42*AI478,0)</f>
        <v>5483.63631400399</v>
      </c>
      <c r="AJ480" s="12">
        <f>IF(AJ456&gt;=Assumptions!$C$41,Assumptions!$C$42*AJ478,0)</f>
        <v>5648.01804385905</v>
      </c>
      <c r="AK480" s="12">
        <f>IF(AK456&gt;=Assumptions!$C$41,Assumptions!$C$42*AK478,0)</f>
        <v>5808.84240087938</v>
      </c>
      <c r="AL480" s="12">
        <f>IF(AL456&gt;=Assumptions!$C$41,Assumptions!$C$42*AL478,0)</f>
        <v>5966.37226132027</v>
      </c>
      <c r="AM480" s="12">
        <f>IF(AM456&gt;=Assumptions!$C$41,Assumptions!$C$42*AM478,0)</f>
        <v>6120.84879679546</v>
      </c>
      <c r="AN480" s="12">
        <f>IF(AN456&gt;=Assumptions!$C$41,Assumptions!$C$42*AN478,0)</f>
        <v>6272.49348840361</v>
      </c>
      <c r="AO480" s="12">
        <f>IF(AO456&gt;=Assumptions!$C$41,Assumptions!$C$42*AO478,0)</f>
        <v>6421.50993458537</v>
      </c>
      <c r="AP480" s="12">
        <f>IF(AP456&gt;=Assumptions!$C$41,Assumptions!$C$42*AP478,0)</f>
        <v>6568.0854753379</v>
      </c>
    </row>
    <row r="483">
      <c r="A483" s="11" t="inlineStr">
        <is>
          <t>Gross bookings: weekly plan</t>
        </is>
      </c>
      <c r="B483" s="14" t="inlineStr">
        <is>
          <t>AED</t>
        </is>
      </c>
      <c r="C483" s="56">
        <f>SUM(G483:R483)</f>
        <v>1086345.13254782</v>
      </c>
      <c r="D483" s="56">
        <f>SUM(S483:AD483)</f>
        <v>2232804.69764401</v>
      </c>
      <c r="E483" s="56">
        <f>SUM(AE483:AP483)</f>
        <v>3025528.40485232</v>
      </c>
      <c r="G483" s="12">
        <f>G470*Assumptions!$C$30*Assumptions!$C$31/12</f>
        <v>20863.6512</v>
      </c>
      <c r="H483" s="12">
        <f>H470*Assumptions!$C$30*Assumptions!$C$31/12</f>
        <v>39223.664256</v>
      </c>
      <c r="I483" s="12">
        <f>I470*Assumptions!$C$30*Assumptions!$C$31/12</f>
        <v>55380.47574528</v>
      </c>
      <c r="J483" s="12">
        <f>J470*Assumptions!$C$30*Assumptions!$C$31/12</f>
        <v>69598.4698558464</v>
      </c>
      <c r="K483" s="12">
        <f>K470*Assumptions!$C$30*Assumptions!$C$31/12</f>
        <v>82110.3046731448</v>
      </c>
      <c r="L483" s="12">
        <f>L470*Assumptions!$C$30*Assumptions!$C$31/12</f>
        <v>93120.7193123675</v>
      </c>
      <c r="M483" s="12">
        <f>M470*Assumptions!$C$30*Assumptions!$C$31/12</f>
        <v>102809.884194883</v>
      </c>
      <c r="N483" s="12">
        <f>N470*Assumptions!$C$30*Assumptions!$C$31/12</f>
        <v>111336.349291497</v>
      </c>
      <c r="O483" s="12">
        <f>O470*Assumptions!$C$30*Assumptions!$C$31/12</f>
        <v>118839.638576518</v>
      </c>
      <c r="P483" s="12">
        <f>P470*Assumptions!$C$30*Assumptions!$C$31/12</f>
        <v>125442.533147336</v>
      </c>
      <c r="Q483" s="12">
        <f>Q470*Assumptions!$C$30*Assumptions!$C$31/12</f>
        <v>131253.080369655</v>
      </c>
      <c r="R483" s="12">
        <f>R470*Assumptions!$C$30*Assumptions!$C$31/12</f>
        <v>136366.361925297</v>
      </c>
      <c r="S483" s="12">
        <f>S470*Assumptions!$C$30*Assumptions!$C$31/12</f>
        <v>147820.600094261</v>
      </c>
      <c r="T483" s="12">
        <f>T470*Assumptions!$C$30*Assumptions!$C$31/12</f>
        <v>157900.32968295</v>
      </c>
      <c r="U483" s="12">
        <f>U470*Assumptions!$C$30*Assumptions!$C$31/12</f>
        <v>166770.491720996</v>
      </c>
      <c r="V483" s="12">
        <f>V470*Assumptions!$C$30*Assumptions!$C$31/12</f>
        <v>174576.234314476</v>
      </c>
      <c r="W483" s="12">
        <f>W470*Assumptions!$C$30*Assumptions!$C$31/12</f>
        <v>181445.287796739</v>
      </c>
      <c r="X483" s="12">
        <f>X470*Assumptions!$C$30*Assumptions!$C$31/12</f>
        <v>187490.05486113</v>
      </c>
      <c r="Y483" s="12">
        <f>Y470*Assumptions!$C$30*Assumptions!$C$31/12</f>
        <v>192809.449877795</v>
      </c>
      <c r="Z483" s="12">
        <f>Z470*Assumptions!$C$30*Assumptions!$C$31/12</f>
        <v>197490.517492459</v>
      </c>
      <c r="AA483" s="12">
        <f>AA470*Assumptions!$C$30*Assumptions!$C$31/12</f>
        <v>201609.856993364</v>
      </c>
      <c r="AB483" s="12">
        <f>AB470*Assumptions!$C$30*Assumptions!$C$31/12</f>
        <v>205234.875754161</v>
      </c>
      <c r="AC483" s="12">
        <f>AC470*Assumptions!$C$30*Assumptions!$C$31/12</f>
        <v>208424.892263661</v>
      </c>
      <c r="AD483" s="12">
        <f>AD470*Assumptions!$C$30*Assumptions!$C$31/12</f>
        <v>211232.106792022</v>
      </c>
      <c r="AE483" s="12">
        <f>AE470*Assumptions!$C$30*Assumptions!$C$31/12</f>
        <v>220657.005976979</v>
      </c>
      <c r="AF483" s="12">
        <f>AF470*Assumptions!$C$30*Assumptions!$C$31/12</f>
        <v>228950.917259742</v>
      </c>
      <c r="AG483" s="12">
        <f>AG470*Assumptions!$C$30*Assumptions!$C$31/12</f>
        <v>236249.559188573</v>
      </c>
      <c r="AH483" s="12">
        <f>AH470*Assumptions!$C$30*Assumptions!$C$31/12</f>
        <v>242672.364085944</v>
      </c>
      <c r="AI483" s="12">
        <f>AI470*Assumptions!$C$30*Assumptions!$C$31/12</f>
        <v>248324.432395631</v>
      </c>
      <c r="AJ483" s="12">
        <f>AJ470*Assumptions!$C$30*Assumptions!$C$31/12</f>
        <v>253298.252508155</v>
      </c>
      <c r="AK483" s="12">
        <f>AK470*Assumptions!$C$30*Assumptions!$C$31/12</f>
        <v>257675.214207176</v>
      </c>
      <c r="AL483" s="12">
        <f>AL470*Assumptions!$C$30*Assumptions!$C$31/12</f>
        <v>261526.940502315</v>
      </c>
      <c r="AM483" s="12">
        <f>AM470*Assumptions!$C$30*Assumptions!$C$31/12</f>
        <v>264916.459642037</v>
      </c>
      <c r="AN483" s="12">
        <f>AN470*Assumptions!$C$30*Assumptions!$C$31/12</f>
        <v>267899.236484993</v>
      </c>
      <c r="AO483" s="12">
        <f>AO470*Assumptions!$C$30*Assumptions!$C$31/12</f>
        <v>270524.080106794</v>
      </c>
      <c r="AP483" s="12">
        <f>AP470*Assumptions!$C$30*Assumptions!$C$31/12</f>
        <v>272833.942493979</v>
      </c>
    </row>
    <row r="484">
      <c r="A484" s="11" t="inlineStr">
        <is>
          <t>Gross bookings: monthly plan</t>
        </is>
      </c>
      <c r="B484" s="14" t="inlineStr">
        <is>
          <t>AED</t>
        </is>
      </c>
      <c r="C484" s="56">
        <f>SUM(G484:R484)</f>
        <v>2909909.44369162</v>
      </c>
      <c r="D484" s="56">
        <f>SUM(S484:AD484)</f>
        <v>7184169.47196106</v>
      </c>
      <c r="E484" s="56">
        <f>SUM(AE484:AP484)</f>
        <v>10828148.1965045</v>
      </c>
      <c r="G484" s="12">
        <f>G471*Assumptions!$C$32</f>
        <v>46074.24</v>
      </c>
      <c r="H484" s="12">
        <f>H471*Assumptions!$C$32</f>
        <v>89384.0256</v>
      </c>
      <c r="I484" s="12">
        <f>I471*Assumptions!$C$32</f>
        <v>130095.224064</v>
      </c>
      <c r="J484" s="12">
        <f>J471*Assumptions!$C$32</f>
        <v>168363.75062016</v>
      </c>
      <c r="K484" s="12">
        <f>K471*Assumptions!$C$32</f>
        <v>204336.16558295</v>
      </c>
      <c r="L484" s="12">
        <f>L471*Assumptions!$C$32</f>
        <v>238150.235647973</v>
      </c>
      <c r="M484" s="12">
        <f>M471*Assumptions!$C$32</f>
        <v>269935.461509095</v>
      </c>
      <c r="N484" s="12">
        <f>N471*Assumptions!$C$32</f>
        <v>299813.573818549</v>
      </c>
      <c r="O484" s="12">
        <f>O471*Assumptions!$C$32</f>
        <v>327898.999389436</v>
      </c>
      <c r="P484" s="12">
        <f>P471*Assumptions!$C$32</f>
        <v>354299.29942607</v>
      </c>
      <c r="Q484" s="12">
        <f>Q471*Assumptions!$C$32</f>
        <v>379115.581460506</v>
      </c>
      <c r="R484" s="12">
        <f>R471*Assumptions!$C$32</f>
        <v>402442.886572875</v>
      </c>
      <c r="S484" s="12">
        <f>S471*Assumptions!$C$32</f>
        <v>439728.633378503</v>
      </c>
      <c r="T484" s="12">
        <f>T471*Assumptions!$C$32</f>
        <v>474777.235375793</v>
      </c>
      <c r="U484" s="12">
        <f>U471*Assumptions!$C$32</f>
        <v>507722.921253245</v>
      </c>
      <c r="V484" s="12">
        <f>V471*Assumptions!$C$32</f>
        <v>538691.86597805</v>
      </c>
      <c r="W484" s="12">
        <f>W471*Assumptions!$C$32</f>
        <v>567802.674019367</v>
      </c>
      <c r="X484" s="12">
        <f>X471*Assumptions!$C$32</f>
        <v>595166.833578205</v>
      </c>
      <c r="Y484" s="12">
        <f>Y471*Assumptions!$C$32</f>
        <v>620889.143563513</v>
      </c>
      <c r="Z484" s="12">
        <f>Z471*Assumptions!$C$32</f>
        <v>645068.114949702</v>
      </c>
      <c r="AA484" s="12">
        <f>AA471*Assumptions!$C$32</f>
        <v>667796.34805272</v>
      </c>
      <c r="AB484" s="12">
        <f>AB471*Assumptions!$C$32</f>
        <v>689160.887169557</v>
      </c>
      <c r="AC484" s="12">
        <f>AC471*Assumptions!$C$32</f>
        <v>709243.553939383</v>
      </c>
      <c r="AD484" s="12">
        <f>AD471*Assumptions!$C$32</f>
        <v>728121.26070302</v>
      </c>
      <c r="AE484" s="12">
        <f>AE471*Assumptions!$C$32</f>
        <v>761224.385060839</v>
      </c>
      <c r="AF484" s="12">
        <f>AF471*Assumptions!$C$32</f>
        <v>792341.321957188</v>
      </c>
      <c r="AG484" s="12">
        <f>AG471*Assumptions!$C$32</f>
        <v>821591.242639757</v>
      </c>
      <c r="AH484" s="12">
        <f>AH471*Assumptions!$C$32</f>
        <v>849086.168081372</v>
      </c>
      <c r="AI484" s="12">
        <f>AI471*Assumptions!$C$32</f>
        <v>874931.397996489</v>
      </c>
      <c r="AJ484" s="12">
        <f>AJ471*Assumptions!$C$32</f>
        <v>899225.9141167</v>
      </c>
      <c r="AK484" s="12">
        <f>AK471*Assumptions!$C$32</f>
        <v>922062.759269698</v>
      </c>
      <c r="AL484" s="12">
        <f>AL471*Assumptions!$C$32</f>
        <v>943529.393713516</v>
      </c>
      <c r="AM484" s="12">
        <f>AM471*Assumptions!$C$32</f>
        <v>963708.030090705</v>
      </c>
      <c r="AN484" s="12">
        <f>AN471*Assumptions!$C$32</f>
        <v>982675.948285263</v>
      </c>
      <c r="AO484" s="12">
        <f>AO471*Assumptions!$C$32</f>
        <v>1000505.79138815</v>
      </c>
      <c r="AP484" s="12">
        <f>AP471*Assumptions!$C$32</f>
        <v>1017265.84390486</v>
      </c>
    </row>
    <row r="485">
      <c r="A485" s="11" t="inlineStr">
        <is>
          <t>Gross bookings: annual plan</t>
        </is>
      </c>
      <c r="B485" s="14" t="inlineStr">
        <is>
          <t>AED</t>
        </is>
      </c>
      <c r="C485" s="56">
        <f>SUM(G485:R485)</f>
        <v>4607938.56</v>
      </c>
      <c r="D485" s="56">
        <f>SUM(S485:AD485)</f>
        <v>8908681.216</v>
      </c>
      <c r="E485" s="56">
        <f>SUM(AE485:AP485)</f>
        <v>13025106.3296</v>
      </c>
      <c r="G485" s="12">
        <f>G472*Assumptions!$C$33</f>
        <v>383994.88</v>
      </c>
      <c r="H485" s="12">
        <f>H472*Assumptions!$C$33</f>
        <v>383994.88</v>
      </c>
      <c r="I485" s="12">
        <f>I472*Assumptions!$C$33</f>
        <v>383994.88</v>
      </c>
      <c r="J485" s="12">
        <f>J472*Assumptions!$C$33</f>
        <v>383994.88</v>
      </c>
      <c r="K485" s="12">
        <f>K472*Assumptions!$C$33</f>
        <v>383994.88</v>
      </c>
      <c r="L485" s="12">
        <f>L472*Assumptions!$C$33</f>
        <v>383994.88</v>
      </c>
      <c r="M485" s="12">
        <f>M472*Assumptions!$C$33</f>
        <v>383994.88</v>
      </c>
      <c r="N485" s="12">
        <f>N472*Assumptions!$C$33</f>
        <v>383994.88</v>
      </c>
      <c r="O485" s="12">
        <f>O472*Assumptions!$C$33</f>
        <v>383994.88</v>
      </c>
      <c r="P485" s="12">
        <f>P472*Assumptions!$C$33</f>
        <v>383994.88</v>
      </c>
      <c r="Q485" s="12">
        <f>Q472*Assumptions!$C$33</f>
        <v>383994.88</v>
      </c>
      <c r="R485" s="12">
        <f>R472*Assumptions!$C$33</f>
        <v>383994.88</v>
      </c>
      <c r="S485" s="12">
        <f>S472*Assumptions!$C$33</f>
        <v>742390.101333333</v>
      </c>
      <c r="T485" s="12">
        <f>T472*Assumptions!$C$33</f>
        <v>742390.101333333</v>
      </c>
      <c r="U485" s="12">
        <f>U472*Assumptions!$C$33</f>
        <v>742390.101333333</v>
      </c>
      <c r="V485" s="12">
        <f>V472*Assumptions!$C$33</f>
        <v>742390.101333333</v>
      </c>
      <c r="W485" s="12">
        <f>W472*Assumptions!$C$33</f>
        <v>742390.101333333</v>
      </c>
      <c r="X485" s="12">
        <f>X472*Assumptions!$C$33</f>
        <v>742390.101333333</v>
      </c>
      <c r="Y485" s="12">
        <f>Y472*Assumptions!$C$33</f>
        <v>742390.101333333</v>
      </c>
      <c r="Z485" s="12">
        <f>Z472*Assumptions!$C$33</f>
        <v>742390.101333333</v>
      </c>
      <c r="AA485" s="12">
        <f>AA472*Assumptions!$C$33</f>
        <v>742390.101333333</v>
      </c>
      <c r="AB485" s="12">
        <f>AB472*Assumptions!$C$33</f>
        <v>742390.101333333</v>
      </c>
      <c r="AC485" s="12">
        <f>AC472*Assumptions!$C$33</f>
        <v>742390.101333333</v>
      </c>
      <c r="AD485" s="12">
        <f>AD472*Assumptions!$C$33</f>
        <v>742390.101333333</v>
      </c>
      <c r="AE485" s="12">
        <f>AE472*Assumptions!$C$33</f>
        <v>1085425.52746667</v>
      </c>
      <c r="AF485" s="12">
        <f>AF472*Assumptions!$C$33</f>
        <v>1085425.52746667</v>
      </c>
      <c r="AG485" s="12">
        <f>AG472*Assumptions!$C$33</f>
        <v>1085425.52746667</v>
      </c>
      <c r="AH485" s="12">
        <f>AH472*Assumptions!$C$33</f>
        <v>1085425.52746667</v>
      </c>
      <c r="AI485" s="12">
        <f>AI472*Assumptions!$C$33</f>
        <v>1085425.52746667</v>
      </c>
      <c r="AJ485" s="12">
        <f>AJ472*Assumptions!$C$33</f>
        <v>1085425.52746667</v>
      </c>
      <c r="AK485" s="12">
        <f>AK472*Assumptions!$C$33</f>
        <v>1085425.52746667</v>
      </c>
      <c r="AL485" s="12">
        <f>AL472*Assumptions!$C$33</f>
        <v>1085425.52746667</v>
      </c>
      <c r="AM485" s="12">
        <f>AM472*Assumptions!$C$33</f>
        <v>1085425.52746667</v>
      </c>
      <c r="AN485" s="12">
        <f>AN472*Assumptions!$C$33</f>
        <v>1085425.52746667</v>
      </c>
      <c r="AO485" s="12">
        <f>AO472*Assumptions!$C$33</f>
        <v>1085425.52746667</v>
      </c>
      <c r="AP485" s="12">
        <f>AP472*Assumptions!$C$33</f>
        <v>1085425.52746667</v>
      </c>
    </row>
    <row r="486">
      <c r="A486" s="11" t="inlineStr">
        <is>
          <t>Gross bookings: company seats</t>
        </is>
      </c>
      <c r="B486" s="14" t="inlineStr">
        <is>
          <t>AED</t>
        </is>
      </c>
      <c r="C486" s="56">
        <f>SUM(G486:R486)</f>
        <v>1680000</v>
      </c>
      <c r="D486" s="56">
        <f>SUM(S486:AD486)</f>
        <v>3948000</v>
      </c>
      <c r="E486" s="56">
        <f>SUM(AE486:AP486)</f>
        <v>5875800</v>
      </c>
      <c r="G486" s="12">
        <f>G475*Assumptions!$C$26*(1+Assumptions!$C$34)</f>
        <v>0</v>
      </c>
      <c r="H486" s="12">
        <f>H475*Assumptions!$C$26*(1+Assumptions!$C$34)</f>
        <v>0</v>
      </c>
      <c r="I486" s="12">
        <f>I475*Assumptions!$C$26*(1+Assumptions!$C$34)</f>
        <v>0</v>
      </c>
      <c r="J486" s="12">
        <f>J475*Assumptions!$C$26*(1+Assumptions!$C$34)</f>
        <v>0</v>
      </c>
      <c r="K486" s="12">
        <f>K475*Assumptions!$C$26*(1+Assumptions!$C$34)</f>
        <v>210000</v>
      </c>
      <c r="L486" s="12">
        <f>L475*Assumptions!$C$26*(1+Assumptions!$C$34)</f>
        <v>210000</v>
      </c>
      <c r="M486" s="12">
        <f>M475*Assumptions!$C$26*(1+Assumptions!$C$34)</f>
        <v>210000</v>
      </c>
      <c r="N486" s="12">
        <f>N475*Assumptions!$C$26*(1+Assumptions!$C$34)</f>
        <v>210000</v>
      </c>
      <c r="O486" s="12">
        <f>O475*Assumptions!$C$26*(1+Assumptions!$C$34)</f>
        <v>210000</v>
      </c>
      <c r="P486" s="12">
        <f>P475*Assumptions!$C$26*(1+Assumptions!$C$34)</f>
        <v>210000</v>
      </c>
      <c r="Q486" s="12">
        <f>Q475*Assumptions!$C$26*(1+Assumptions!$C$34)</f>
        <v>210000</v>
      </c>
      <c r="R486" s="12">
        <f>R475*Assumptions!$C$26*(1+Assumptions!$C$34)</f>
        <v>210000</v>
      </c>
      <c r="S486" s="12">
        <f>S475*Assumptions!$C$26*(1+Assumptions!$C$34)</f>
        <v>210000</v>
      </c>
      <c r="T486" s="12">
        <f>T475*Assumptions!$C$26*(1+Assumptions!$C$34)</f>
        <v>210000</v>
      </c>
      <c r="U486" s="12">
        <f>U475*Assumptions!$C$26*(1+Assumptions!$C$34)</f>
        <v>210000</v>
      </c>
      <c r="V486" s="12">
        <f>V475*Assumptions!$C$26*(1+Assumptions!$C$34)</f>
        <v>210000</v>
      </c>
      <c r="W486" s="12">
        <f>W475*Assumptions!$C$26*(1+Assumptions!$C$34)</f>
        <v>388500</v>
      </c>
      <c r="X486" s="12">
        <f>X475*Assumptions!$C$26*(1+Assumptions!$C$34)</f>
        <v>388500</v>
      </c>
      <c r="Y486" s="12">
        <f>Y475*Assumptions!$C$26*(1+Assumptions!$C$34)</f>
        <v>388500</v>
      </c>
      <c r="Z486" s="12">
        <f>Z475*Assumptions!$C$26*(1+Assumptions!$C$34)</f>
        <v>388500</v>
      </c>
      <c r="AA486" s="12">
        <f>AA475*Assumptions!$C$26*(1+Assumptions!$C$34)</f>
        <v>388500</v>
      </c>
      <c r="AB486" s="12">
        <f>AB475*Assumptions!$C$26*(1+Assumptions!$C$34)</f>
        <v>388500</v>
      </c>
      <c r="AC486" s="12">
        <f>AC475*Assumptions!$C$26*(1+Assumptions!$C$34)</f>
        <v>388500</v>
      </c>
      <c r="AD486" s="12">
        <f>AD475*Assumptions!$C$26*(1+Assumptions!$C$34)</f>
        <v>388500</v>
      </c>
      <c r="AE486" s="12">
        <f>AE475*Assumptions!$C$26*(1+Assumptions!$C$34)</f>
        <v>388500</v>
      </c>
      <c r="AF486" s="12">
        <f>AF475*Assumptions!$C$26*(1+Assumptions!$C$34)</f>
        <v>388500</v>
      </c>
      <c r="AG486" s="12">
        <f>AG475*Assumptions!$C$26*(1+Assumptions!$C$34)</f>
        <v>388500</v>
      </c>
      <c r="AH486" s="12">
        <f>AH475*Assumptions!$C$26*(1+Assumptions!$C$34)</f>
        <v>388500</v>
      </c>
      <c r="AI486" s="12">
        <f>AI475*Assumptions!$C$26*(1+Assumptions!$C$34)</f>
        <v>540225</v>
      </c>
      <c r="AJ486" s="12">
        <f>AJ475*Assumptions!$C$26*(1+Assumptions!$C$34)</f>
        <v>540225</v>
      </c>
      <c r="AK486" s="12">
        <f>AK475*Assumptions!$C$26*(1+Assumptions!$C$34)</f>
        <v>540225</v>
      </c>
      <c r="AL486" s="12">
        <f>AL475*Assumptions!$C$26*(1+Assumptions!$C$34)</f>
        <v>540225</v>
      </c>
      <c r="AM486" s="12">
        <f>AM475*Assumptions!$C$26*(1+Assumptions!$C$34)</f>
        <v>540225</v>
      </c>
      <c r="AN486" s="12">
        <f>AN475*Assumptions!$C$26*(1+Assumptions!$C$34)</f>
        <v>540225</v>
      </c>
      <c r="AO486" s="12">
        <f>AO475*Assumptions!$C$26*(1+Assumptions!$C$34)</f>
        <v>540225</v>
      </c>
      <c r="AP486" s="12">
        <f>AP475*Assumptions!$C$26*(1+Assumptions!$C$34)</f>
        <v>540225</v>
      </c>
    </row>
    <row r="487">
      <c r="A487" s="38" t="inlineStr">
        <is>
          <t>Gross bookings, VAT included</t>
        </is>
      </c>
      <c r="B487" s="58" t="inlineStr">
        <is>
          <t>AED</t>
        </is>
      </c>
      <c r="C487" s="59">
        <f>SUM(G487:R487)</f>
        <v>10284193.1362394</v>
      </c>
      <c r="D487" s="59">
        <f>SUM(S487:AD487)</f>
        <v>22273655.3856051</v>
      </c>
      <c r="E487" s="59">
        <f>SUM(AE487:AP487)</f>
        <v>32754582.9309569</v>
      </c>
      <c r="F487" s="40" t="n"/>
      <c r="G487" s="51">
        <f>G483+G484+G485+G486</f>
        <v>450932.7712</v>
      </c>
      <c r="H487" s="51">
        <f>H483+H484+H485+H486</f>
        <v>512602.569856</v>
      </c>
      <c r="I487" s="51">
        <f>I483+I484+I485+I486</f>
        <v>569470.57980928</v>
      </c>
      <c r="J487" s="51">
        <f>J483+J484+J485+J486</f>
        <v>621957.100476006</v>
      </c>
      <c r="K487" s="51">
        <f>K483+K484+K485+K486</f>
        <v>880441.350256095</v>
      </c>
      <c r="L487" s="51">
        <f>L483+L484+L485+L486</f>
        <v>925265.834960341</v>
      </c>
      <c r="M487" s="51">
        <f>M483+M484+M485+M486</f>
        <v>966740.225703978</v>
      </c>
      <c r="N487" s="51">
        <f>N483+N484+N485+N486</f>
        <v>1005144.80311005</v>
      </c>
      <c r="O487" s="51">
        <f>O483+O484+O485+O486</f>
        <v>1040733.51796595</v>
      </c>
      <c r="P487" s="51">
        <f>P483+P484+P485+P486</f>
        <v>1073736.71257341</v>
      </c>
      <c r="Q487" s="51">
        <f>Q483+Q484+Q485+Q486</f>
        <v>1104363.54183016</v>
      </c>
      <c r="R487" s="51">
        <f>R483+R484+R485+R486</f>
        <v>1132804.12849817</v>
      </c>
      <c r="S487" s="51">
        <f>S483+S484+S485+S486</f>
        <v>1539939.3348061</v>
      </c>
      <c r="T487" s="51">
        <f>T483+T484+T485+T486</f>
        <v>1585067.66639208</v>
      </c>
      <c r="U487" s="51">
        <f>U483+U484+U485+U486</f>
        <v>1626883.51430757</v>
      </c>
      <c r="V487" s="51">
        <f>V483+V484+V485+V486</f>
        <v>1665658.20162586</v>
      </c>
      <c r="W487" s="51">
        <f>W483+W484+W485+W486</f>
        <v>1880138.06314944</v>
      </c>
      <c r="X487" s="51">
        <f>X483+X484+X485+X486</f>
        <v>1913546.98977267</v>
      </c>
      <c r="Y487" s="51">
        <f>Y483+Y484+Y485+Y486</f>
        <v>1944588.69477464</v>
      </c>
      <c r="Z487" s="51">
        <f>Z483+Z484+Z485+Z486</f>
        <v>1973448.73377549</v>
      </c>
      <c r="AA487" s="51">
        <f>AA483+AA484+AA485+AA486</f>
        <v>2000296.30637942</v>
      </c>
      <c r="AB487" s="51">
        <f>AB483+AB484+AB485+AB486</f>
        <v>2025285.86425705</v>
      </c>
      <c r="AC487" s="51">
        <f>AC483+AC484+AC485+AC486</f>
        <v>2048558.54753638</v>
      </c>
      <c r="AD487" s="51">
        <f>AD483+AD484+AD485+AD486</f>
        <v>2070243.46882838</v>
      </c>
      <c r="AE487" s="51">
        <f>AE483+AE484+AE485+AE486</f>
        <v>2455806.91850449</v>
      </c>
      <c r="AF487" s="51">
        <f>AF483+AF484+AF485+AF486</f>
        <v>2495217.7666836</v>
      </c>
      <c r="AG487" s="51">
        <f>AG483+AG484+AG485+AG486</f>
        <v>2531766.329295</v>
      </c>
      <c r="AH487" s="51">
        <f>AH483+AH484+AH485+AH486</f>
        <v>2565684.05963398</v>
      </c>
      <c r="AI487" s="51">
        <f>AI483+AI484+AI485+AI486</f>
        <v>2748906.35785879</v>
      </c>
      <c r="AJ487" s="51">
        <f>AJ483+AJ484+AJ485+AJ486</f>
        <v>2778174.69409152</v>
      </c>
      <c r="AK487" s="51">
        <f>AK483+AK484+AK485+AK486</f>
        <v>2805388.50094354</v>
      </c>
      <c r="AL487" s="51">
        <f>AL483+AL484+AL485+AL486</f>
        <v>2830706.8616825</v>
      </c>
      <c r="AM487" s="51">
        <f>AM483+AM484+AM485+AM486</f>
        <v>2854275.01719941</v>
      </c>
      <c r="AN487" s="51">
        <f>AN483+AN484+AN485+AN486</f>
        <v>2876225.71223692</v>
      </c>
      <c r="AO487" s="51">
        <f>AO483+AO484+AO485+AO486</f>
        <v>2896680.39896161</v>
      </c>
      <c r="AP487" s="51">
        <f>AP483+AP484+AP485+AP486</f>
        <v>2915750.3138655</v>
      </c>
    </row>
    <row r="488">
      <c r="A488" s="11" t="inlineStr">
        <is>
          <t>VAT</t>
        </is>
      </c>
      <c r="B488" s="14" t="inlineStr">
        <is>
          <t>AED</t>
        </is>
      </c>
      <c r="C488" s="56">
        <f>SUM(G488:R488)</f>
        <v>489723.482678069</v>
      </c>
      <c r="D488" s="56">
        <f>SUM(S488:AD488)</f>
        <v>1060650.25645738</v>
      </c>
      <c r="E488" s="56">
        <f>SUM(AE488:AP488)</f>
        <v>1559742.04433128</v>
      </c>
      <c r="G488" s="12">
        <f>G487*Assumptions!$C$34/(1+Assumptions!$C$34)</f>
        <v>21472.9891047619</v>
      </c>
      <c r="H488" s="12">
        <f>H487*Assumptions!$C$34/(1+Assumptions!$C$34)</f>
        <v>24409.6461836191</v>
      </c>
      <c r="I488" s="12">
        <f>I487*Assumptions!$C$34/(1+Assumptions!$C$34)</f>
        <v>27117.6466575848</v>
      </c>
      <c r="J488" s="12">
        <f>J487*Assumptions!$C$34/(1+Assumptions!$C$34)</f>
        <v>29617.0047845717</v>
      </c>
      <c r="K488" s="12">
        <f>K487*Assumptions!$C$34/(1+Assumptions!$C$34)</f>
        <v>41925.7785836236</v>
      </c>
      <c r="L488" s="12">
        <f>L487*Assumptions!$C$34/(1+Assumptions!$C$34)</f>
        <v>44060.2778552543</v>
      </c>
      <c r="M488" s="12">
        <f>M487*Assumptions!$C$34/(1+Assumptions!$C$34)</f>
        <v>46035.2488430466</v>
      </c>
      <c r="N488" s="12">
        <f>N487*Assumptions!$C$34/(1+Assumptions!$C$34)</f>
        <v>47864.0382433356</v>
      </c>
      <c r="O488" s="12">
        <f>O487*Assumptions!$C$34/(1+Assumptions!$C$34)</f>
        <v>49558.7389507597</v>
      </c>
      <c r="P488" s="12">
        <f>P487*Assumptions!$C$34/(1+Assumptions!$C$34)</f>
        <v>51130.3196463527</v>
      </c>
      <c r="Q488" s="12">
        <f>Q487*Assumptions!$C$34/(1+Assumptions!$C$34)</f>
        <v>52588.7400871505</v>
      </c>
      <c r="R488" s="12">
        <f>R487*Assumptions!$C$34/(1+Assumptions!$C$34)</f>
        <v>53943.0537380082</v>
      </c>
      <c r="S488" s="12">
        <f>S487*Assumptions!$C$34/(1+Assumptions!$C$34)</f>
        <v>73330.4445145761</v>
      </c>
      <c r="T488" s="12">
        <f>T487*Assumptions!$C$34/(1+Assumptions!$C$34)</f>
        <v>75479.412685337</v>
      </c>
      <c r="U488" s="12">
        <f>U487*Assumptions!$C$34/(1+Assumptions!$C$34)</f>
        <v>77470.6435384559</v>
      </c>
      <c r="V488" s="12">
        <f>V487*Assumptions!$C$34/(1+Assumptions!$C$34)</f>
        <v>79317.0572202791</v>
      </c>
      <c r="W488" s="12">
        <f>W487*Assumptions!$C$34/(1+Assumptions!$C$34)</f>
        <v>89530.3839594971</v>
      </c>
      <c r="X488" s="12">
        <f>X487*Assumptions!$C$34/(1+Assumptions!$C$34)</f>
        <v>91121.28522727</v>
      </c>
      <c r="Y488" s="12">
        <f>Y487*Assumptions!$C$34/(1+Assumptions!$C$34)</f>
        <v>92599.4616559353</v>
      </c>
      <c r="Z488" s="12">
        <f>Z487*Assumptions!$C$34/(1+Assumptions!$C$34)</f>
        <v>93973.7492274045</v>
      </c>
      <c r="AA488" s="12">
        <f>AA487*Assumptions!$C$34/(1+Assumptions!$C$34)</f>
        <v>95252.2050656866</v>
      </c>
      <c r="AB488" s="12">
        <f>AB487*Assumptions!$C$34/(1+Assumptions!$C$34)</f>
        <v>96442.1840122405</v>
      </c>
      <c r="AC488" s="12">
        <f>AC487*Assumptions!$C$34/(1+Assumptions!$C$34)</f>
        <v>97550.4070255418</v>
      </c>
      <c r="AD488" s="12">
        <f>AD487*Assumptions!$C$34/(1+Assumptions!$C$34)</f>
        <v>98583.0223251607</v>
      </c>
      <c r="AE488" s="12">
        <f>AE487*Assumptions!$C$34/(1+Assumptions!$C$34)</f>
        <v>116943.186595452</v>
      </c>
      <c r="AF488" s="12">
        <f>AF487*Assumptions!$C$34/(1+Assumptions!$C$34)</f>
        <v>118819.8936516</v>
      </c>
      <c r="AG488" s="12">
        <f>AG487*Assumptions!$C$34/(1+Assumptions!$C$34)</f>
        <v>120560.301395</v>
      </c>
      <c r="AH488" s="12">
        <f>AH487*Assumptions!$C$34/(1+Assumptions!$C$34)</f>
        <v>122175.431411142</v>
      </c>
      <c r="AI488" s="12">
        <f>AI487*Assumptions!$C$34/(1+Assumptions!$C$34)</f>
        <v>130900.30275518</v>
      </c>
      <c r="AJ488" s="12">
        <f>AJ487*Assumptions!$C$34/(1+Assumptions!$C$34)</f>
        <v>132294.033051977</v>
      </c>
      <c r="AK488" s="12">
        <f>AK487*Assumptions!$C$34/(1+Assumptions!$C$34)</f>
        <v>133589.928616359</v>
      </c>
      <c r="AL488" s="12">
        <f>AL487*Assumptions!$C$34/(1+Assumptions!$C$34)</f>
        <v>134795.564842024</v>
      </c>
      <c r="AM488" s="12">
        <f>AM487*Assumptions!$C$34/(1+Assumptions!$C$34)</f>
        <v>135917.857961877</v>
      </c>
      <c r="AN488" s="12">
        <f>AN487*Assumptions!$C$34/(1+Assumptions!$C$34)</f>
        <v>136963.129154139</v>
      </c>
      <c r="AO488" s="12">
        <f>AO487*Assumptions!$C$34/(1+Assumptions!$C$34)</f>
        <v>137937.161855315</v>
      </c>
      <c r="AP488" s="12">
        <f>AP487*Assumptions!$C$34/(1+Assumptions!$C$34)</f>
        <v>138845.253041214</v>
      </c>
    </row>
    <row r="489">
      <c r="A489" s="11" t="inlineStr">
        <is>
          <t>App Store sales excluding VAT</t>
        </is>
      </c>
      <c r="B489" s="14" t="inlineStr">
        <is>
          <t>AED</t>
        </is>
      </c>
      <c r="C489" s="56">
        <f>SUM(G489:R489)</f>
        <v>8194469.65356137</v>
      </c>
      <c r="D489" s="56">
        <f>SUM(S489:AD489)</f>
        <v>17453005.1291477</v>
      </c>
      <c r="E489" s="56">
        <f>SUM(AE489:AP489)</f>
        <v>25598840.8866256</v>
      </c>
      <c r="G489" s="12">
        <f>(G483+G484+G485)/(1+Assumptions!$C$34)</f>
        <v>429459.782095238</v>
      </c>
      <c r="H489" s="12">
        <f>(H483+H484+H485)/(1+Assumptions!$C$34)</f>
        <v>488192.923672381</v>
      </c>
      <c r="I489" s="12">
        <f>(I483+I484+I485)/(1+Assumptions!$C$34)</f>
        <v>542352.933151695</v>
      </c>
      <c r="J489" s="12">
        <f>(J483+J484+J485)/(1+Assumptions!$C$34)</f>
        <v>592340.095691435</v>
      </c>
      <c r="K489" s="12">
        <f>(K483+K484+K485)/(1+Assumptions!$C$34)</f>
        <v>638515.571672472</v>
      </c>
      <c r="L489" s="12">
        <f>(L483+L484+L485)/(1+Assumptions!$C$34)</f>
        <v>681205.557105086</v>
      </c>
      <c r="M489" s="12">
        <f>(M483+M484+M485)/(1+Assumptions!$C$34)</f>
        <v>720704.976860932</v>
      </c>
      <c r="N489" s="12">
        <f>(N483+N484+N485)/(1+Assumptions!$C$34)</f>
        <v>757280.764866711</v>
      </c>
      <c r="O489" s="12">
        <f>(O483+O484+O485)/(1+Assumptions!$C$34)</f>
        <v>791174.779015194</v>
      </c>
      <c r="P489" s="12">
        <f>(P483+P484+P485)/(1+Assumptions!$C$34)</f>
        <v>822606.392927053</v>
      </c>
      <c r="Q489" s="12">
        <f>(Q483+Q484+Q485)/(1+Assumptions!$C$34)</f>
        <v>851774.801743011</v>
      </c>
      <c r="R489" s="12">
        <f>(R483+R484+R485)/(1+Assumptions!$C$34)</f>
        <v>878861.074760164</v>
      </c>
      <c r="S489" s="12">
        <f>(S483+S484+S485)/(1+Assumptions!$C$34)</f>
        <v>1266608.89029152</v>
      </c>
      <c r="T489" s="12">
        <f>(T483+T484+T485)/(1+Assumptions!$C$34)</f>
        <v>1309588.25370674</v>
      </c>
      <c r="U489" s="12">
        <f>(U483+U484+U485)/(1+Assumptions!$C$34)</f>
        <v>1349412.87076912</v>
      </c>
      <c r="V489" s="12">
        <f>(V483+V484+V485)/(1+Assumptions!$C$34)</f>
        <v>1386341.14440558</v>
      </c>
      <c r="W489" s="12">
        <f>(W483+W484+W485)/(1+Assumptions!$C$34)</f>
        <v>1420607.67918994</v>
      </c>
      <c r="X489" s="12">
        <f>(X483+X484+X485)/(1+Assumptions!$C$34)</f>
        <v>1452425.7045454</v>
      </c>
      <c r="Y489" s="12">
        <f>(Y483+Y484+Y485)/(1+Assumptions!$C$34)</f>
        <v>1481989.23311871</v>
      </c>
      <c r="Z489" s="12">
        <f>(Z483+Z484+Z485)/(1+Assumptions!$C$34)</f>
        <v>1509474.98454809</v>
      </c>
      <c r="AA489" s="12">
        <f>(AA483+AA484+AA485)/(1+Assumptions!$C$34)</f>
        <v>1535044.10131373</v>
      </c>
      <c r="AB489" s="12">
        <f>(AB483+AB484+AB485)/(1+Assumptions!$C$34)</f>
        <v>1558843.68024481</v>
      </c>
      <c r="AC489" s="12">
        <f>(AC483+AC484+AC485)/(1+Assumptions!$C$34)</f>
        <v>1581008.14051084</v>
      </c>
      <c r="AD489" s="12">
        <f>(AD483+AD484+AD485)/(1+Assumptions!$C$34)</f>
        <v>1601660.44650321</v>
      </c>
      <c r="AE489" s="12">
        <f>(AE483+AE484+AE485)/(1+Assumptions!$C$34)</f>
        <v>1968863.73190903</v>
      </c>
      <c r="AF489" s="12">
        <f>(AF483+AF484+AF485)/(1+Assumptions!$C$34)</f>
        <v>2006397.873032</v>
      </c>
      <c r="AG489" s="12">
        <f>(AG483+AG484+AG485)/(1+Assumptions!$C$34)</f>
        <v>2041206.0279</v>
      </c>
      <c r="AH489" s="12">
        <f>(AH483+AH484+AH485)/(1+Assumptions!$C$34)</f>
        <v>2073508.62822284</v>
      </c>
      <c r="AI489" s="12">
        <f>(AI483+AI484+AI485)/(1+Assumptions!$C$34)</f>
        <v>2103506.05510361</v>
      </c>
      <c r="AJ489" s="12">
        <f>(AJ483+AJ484+AJ485)/(1+Assumptions!$C$34)</f>
        <v>2131380.66103954</v>
      </c>
      <c r="AK489" s="12">
        <f>(AK483+AK484+AK485)/(1+Assumptions!$C$34)</f>
        <v>2157298.57232718</v>
      </c>
      <c r="AL489" s="12">
        <f>(AL483+AL484+AL485)/(1+Assumptions!$C$34)</f>
        <v>2181411.29684047</v>
      </c>
      <c r="AM489" s="12">
        <f>(AM483+AM484+AM485)/(1+Assumptions!$C$34)</f>
        <v>2203857.15923753</v>
      </c>
      <c r="AN489" s="12">
        <f>(AN483+AN484+AN485)/(1+Assumptions!$C$34)</f>
        <v>2224762.58308278</v>
      </c>
      <c r="AO489" s="12">
        <f>(AO483+AO484+AO485)/(1+Assumptions!$C$34)</f>
        <v>2244243.23710629</v>
      </c>
      <c r="AP489" s="12">
        <f>(AP483+AP484+AP485)/(1+Assumptions!$C$34)</f>
        <v>2262405.06082429</v>
      </c>
    </row>
    <row r="490">
      <c r="A490" s="11" t="inlineStr">
        <is>
          <t>Apple commission rate</t>
        </is>
      </c>
      <c r="B490" s="14" t="inlineStr">
        <is>
          <t>rate</t>
        </is>
      </c>
      <c r="C490" s="60">
        <f>IF(C489=0,0,C491/C489)</f>
        <v>0.21121964916287</v>
      </c>
      <c r="D490" s="60">
        <f>IF(D489=0,0,D491/D489)</f>
        <v>0.2</v>
      </c>
      <c r="E490" s="60">
        <f>IF(E489=0,0,E491/E489)</f>
        <v>0.2</v>
      </c>
      <c r="G490" s="17">
        <f>Assumptions!$C$35</f>
        <v>0.15</v>
      </c>
      <c r="H490" s="17">
        <f>IF(AND(Assumptions!$C$38=1,G492&gt;=Assumptions!$C$37),Assumptions!$C$36,Assumptions!$C$35)</f>
        <v>0.15</v>
      </c>
      <c r="I490" s="17">
        <f>IF(AND(Assumptions!$C$38=1,H492&gt;=Assumptions!$C$37),Assumptions!$C$36,Assumptions!$C$35)</f>
        <v>0.15</v>
      </c>
      <c r="J490" s="17">
        <f>IF(AND(Assumptions!$C$38=1,I492&gt;=Assumptions!$C$37),Assumptions!$C$36,Assumptions!$C$35)</f>
        <v>0.15</v>
      </c>
      <c r="K490" s="17">
        <f>IF(AND(Assumptions!$C$38=1,J492&gt;=Assumptions!$C$37),Assumptions!$C$36,Assumptions!$C$35)</f>
        <v>0.15</v>
      </c>
      <c r="L490" s="17">
        <f>IF(AND(Assumptions!$C$38=1,K492&gt;=Assumptions!$C$37),Assumptions!$C$36,Assumptions!$C$35)</f>
        <v>0.15</v>
      </c>
      <c r="M490" s="17">
        <f>IF(AND(Assumptions!$C$38=1,L492&gt;=Assumptions!$C$37),Assumptions!$C$36,Assumptions!$C$35)</f>
        <v>0.15</v>
      </c>
      <c r="N490" s="17">
        <f>IF(AND(Assumptions!$C$38=1,M492&gt;=Assumptions!$C$37),Assumptions!$C$36,Assumptions!$C$35)</f>
        <v>0.15</v>
      </c>
      <c r="O490" s="17">
        <f>IF(AND(Assumptions!$C$38=1,N492&gt;=Assumptions!$C$37),Assumptions!$C$36,Assumptions!$C$35)</f>
        <v>0.3</v>
      </c>
      <c r="P490" s="17">
        <f>IF(AND(Assumptions!$C$38=1,O492&gt;=Assumptions!$C$37),Assumptions!$C$36,Assumptions!$C$35)</f>
        <v>0.3</v>
      </c>
      <c r="Q490" s="17">
        <f>IF(AND(Assumptions!$C$38=1,P492&gt;=Assumptions!$C$37),Assumptions!$C$36,Assumptions!$C$35)</f>
        <v>0.3</v>
      </c>
      <c r="R490" s="17">
        <f>IF(AND(Assumptions!$C$38=1,Q492&gt;=Assumptions!$C$37),Assumptions!$C$36,Assumptions!$C$35)</f>
        <v>0.3</v>
      </c>
      <c r="S490" s="17">
        <f>Assumptions!$C$39</f>
        <v>0.2</v>
      </c>
      <c r="T490" s="17">
        <f>Assumptions!$C$39</f>
        <v>0.2</v>
      </c>
      <c r="U490" s="17">
        <f>Assumptions!$C$39</f>
        <v>0.2</v>
      </c>
      <c r="V490" s="17">
        <f>Assumptions!$C$39</f>
        <v>0.2</v>
      </c>
      <c r="W490" s="17">
        <f>Assumptions!$C$39</f>
        <v>0.2</v>
      </c>
      <c r="X490" s="17">
        <f>Assumptions!$C$39</f>
        <v>0.2</v>
      </c>
      <c r="Y490" s="17">
        <f>Assumptions!$C$39</f>
        <v>0.2</v>
      </c>
      <c r="Z490" s="17">
        <f>Assumptions!$C$39</f>
        <v>0.2</v>
      </c>
      <c r="AA490" s="17">
        <f>Assumptions!$C$39</f>
        <v>0.2</v>
      </c>
      <c r="AB490" s="17">
        <f>Assumptions!$C$39</f>
        <v>0.2</v>
      </c>
      <c r="AC490" s="17">
        <f>Assumptions!$C$39</f>
        <v>0.2</v>
      </c>
      <c r="AD490" s="17">
        <f>Assumptions!$C$39</f>
        <v>0.2</v>
      </c>
      <c r="AE490" s="17">
        <f>Assumptions!$C$39</f>
        <v>0.2</v>
      </c>
      <c r="AF490" s="17">
        <f>Assumptions!$C$39</f>
        <v>0.2</v>
      </c>
      <c r="AG490" s="17">
        <f>Assumptions!$C$39</f>
        <v>0.2</v>
      </c>
      <c r="AH490" s="17">
        <f>Assumptions!$C$39</f>
        <v>0.2</v>
      </c>
      <c r="AI490" s="17">
        <f>Assumptions!$C$39</f>
        <v>0.2</v>
      </c>
      <c r="AJ490" s="17">
        <f>Assumptions!$C$39</f>
        <v>0.2</v>
      </c>
      <c r="AK490" s="17">
        <f>Assumptions!$C$39</f>
        <v>0.2</v>
      </c>
      <c r="AL490" s="17">
        <f>Assumptions!$C$39</f>
        <v>0.2</v>
      </c>
      <c r="AM490" s="17">
        <f>Assumptions!$C$39</f>
        <v>0.2</v>
      </c>
      <c r="AN490" s="17">
        <f>Assumptions!$C$39</f>
        <v>0.2</v>
      </c>
      <c r="AO490" s="17">
        <f>Assumptions!$C$39</f>
        <v>0.2</v>
      </c>
      <c r="AP490" s="17">
        <f>Assumptions!$C$39</f>
        <v>0.2</v>
      </c>
    </row>
    <row r="491">
      <c r="A491" s="11" t="inlineStr">
        <is>
          <t>Apple commission</t>
        </is>
      </c>
      <c r="B491" s="14" t="inlineStr">
        <is>
          <t>AED</t>
        </is>
      </c>
      <c r="C491" s="56">
        <f>SUM(G491:R491)</f>
        <v>1730833.00530102</v>
      </c>
      <c r="D491" s="56">
        <f>SUM(S491:AD491)</f>
        <v>3490601.02582954</v>
      </c>
      <c r="E491" s="56">
        <f>SUM(AE491:AP491)</f>
        <v>5119768.17732512</v>
      </c>
      <c r="G491" s="12">
        <f>G489*G490</f>
        <v>64418.9673142857</v>
      </c>
      <c r="H491" s="12">
        <f>H489*H490</f>
        <v>73228.9385508571</v>
      </c>
      <c r="I491" s="12">
        <f>I489*I490</f>
        <v>81352.9399727543</v>
      </c>
      <c r="J491" s="12">
        <f>J489*J490</f>
        <v>88851.0143537152</v>
      </c>
      <c r="K491" s="12">
        <f>K489*K490</f>
        <v>95777.3357508707</v>
      </c>
      <c r="L491" s="12">
        <f>L489*L490</f>
        <v>102180.833565763</v>
      </c>
      <c r="M491" s="12">
        <f>M489*M490</f>
        <v>108105.74652914</v>
      </c>
      <c r="N491" s="12">
        <f>N489*N490</f>
        <v>113592.114730007</v>
      </c>
      <c r="O491" s="12">
        <f>O489*O490</f>
        <v>237352.433704558</v>
      </c>
      <c r="P491" s="12">
        <f>P489*P490</f>
        <v>246781.917878116</v>
      </c>
      <c r="Q491" s="12">
        <f>Q489*Q490</f>
        <v>255532.440522903</v>
      </c>
      <c r="R491" s="12">
        <f>R489*R490</f>
        <v>263658.322428049</v>
      </c>
      <c r="S491" s="12">
        <f>S489*S490</f>
        <v>253321.778058304</v>
      </c>
      <c r="T491" s="12">
        <f>T489*T490</f>
        <v>261917.650741348</v>
      </c>
      <c r="U491" s="12">
        <f>U489*U490</f>
        <v>269882.574153824</v>
      </c>
      <c r="V491" s="12">
        <f>V489*V490</f>
        <v>277268.228881116</v>
      </c>
      <c r="W491" s="12">
        <f>W489*W490</f>
        <v>284121.535837989</v>
      </c>
      <c r="X491" s="12">
        <f>X489*X490</f>
        <v>290485.14090908</v>
      </c>
      <c r="Y491" s="12">
        <f>Y489*Y490</f>
        <v>296397.846623741</v>
      </c>
      <c r="Z491" s="12">
        <f>Z489*Z490</f>
        <v>301894.996909618</v>
      </c>
      <c r="AA491" s="12">
        <f>AA489*AA490</f>
        <v>307008.820262746</v>
      </c>
      <c r="AB491" s="12">
        <f>AB489*AB490</f>
        <v>311768.736048962</v>
      </c>
      <c r="AC491" s="12">
        <f>AC489*AC490</f>
        <v>316201.628102167</v>
      </c>
      <c r="AD491" s="12">
        <f>AD489*AD490</f>
        <v>320332.089300643</v>
      </c>
      <c r="AE491" s="12">
        <f>AE489*AE490</f>
        <v>393772.746381807</v>
      </c>
      <c r="AF491" s="12">
        <f>AF489*AF490</f>
        <v>401279.574606399</v>
      </c>
      <c r="AG491" s="12">
        <f>AG489*AG490</f>
        <v>408241.205579999</v>
      </c>
      <c r="AH491" s="12">
        <f>AH489*AH490</f>
        <v>414701.725644568</v>
      </c>
      <c r="AI491" s="12">
        <f>AI489*AI490</f>
        <v>420701.211020721</v>
      </c>
      <c r="AJ491" s="12">
        <f>AJ489*AJ490</f>
        <v>426276.132207909</v>
      </c>
      <c r="AK491" s="12">
        <f>AK489*AK490</f>
        <v>431459.714465436</v>
      </c>
      <c r="AL491" s="12">
        <f>AL489*AL490</f>
        <v>436282.259368095</v>
      </c>
      <c r="AM491" s="12">
        <f>AM489*AM490</f>
        <v>440771.431847507</v>
      </c>
      <c r="AN491" s="12">
        <f>AN489*AN490</f>
        <v>444952.516616557</v>
      </c>
      <c r="AO491" s="12">
        <f>AO489*AO490</f>
        <v>448848.647421259</v>
      </c>
      <c r="AP491" s="12">
        <f>AP489*AP490</f>
        <v>452481.012164858</v>
      </c>
    </row>
    <row r="492">
      <c r="A492" s="11" t="inlineStr">
        <is>
          <t>App Store proceeds so far this year</t>
        </is>
      </c>
      <c r="B492" s="14" t="inlineStr">
        <is>
          <t>USD</t>
        </is>
      </c>
      <c r="C492" s="56">
        <f>R492</f>
        <v>1760009.97910425</v>
      </c>
      <c r="D492" s="56">
        <f>AD492</f>
        <v>3801879.9464447</v>
      </c>
      <c r="E492" s="56">
        <f>AP492</f>
        <v>5576330.21356037</v>
      </c>
      <c r="G492" s="12">
        <f>(G489-G491)/Assumptions!$C$40</f>
        <v>99398.4519485235</v>
      </c>
      <c r="H492" s="12">
        <f>G492+(H489-H491)/Assumptions!$C$40</f>
        <v>212390.687515991</v>
      </c>
      <c r="I492" s="12">
        <f>H492+(I489-I491)/Assumptions!$C$40</f>
        <v>337918.255434014</v>
      </c>
      <c r="J492" s="12">
        <f>I492+(J489-J491)/Assumptions!$C$40</f>
        <v>475015.350420459</v>
      </c>
      <c r="K492" s="12">
        <f>J492+(K489-K491)/Assumptions!$C$40</f>
        <v>622799.757751052</v>
      </c>
      <c r="L492" s="12">
        <f>K492+(L489-L491)/Assumptions!$C$40</f>
        <v>780464.760756994</v>
      </c>
      <c r="M492" s="12">
        <f>L492+(M489-M491)/Assumptions!$C$40</f>
        <v>947271.903120995</v>
      </c>
      <c r="N492" s="12">
        <f>M492+(N489-N491)/Assumptions!$C$40</f>
        <v>1122544.51037401</v>
      </c>
      <c r="O492" s="12">
        <f>N492+(O489-O491)/Assumptions!$C$40</f>
        <v>1273347.05504675</v>
      </c>
      <c r="P492" s="12">
        <f>O492+(P489-P491)/Assumptions!$C$40</f>
        <v>1430140.6493419</v>
      </c>
      <c r="Q492" s="12">
        <f>P492+(Q489-Q491)/Assumptions!$C$40</f>
        <v>1592493.91311865</v>
      </c>
      <c r="R492" s="12">
        <f>Q492+(R489-R491)/Assumptions!$C$40</f>
        <v>1760009.97910425</v>
      </c>
      <c r="S492" s="12">
        <f>(S489-S491)/Assumptions!$C$40</f>
        <v>275912.079573374</v>
      </c>
      <c r="T492" s="12">
        <f>S492+(T489-T491)/Assumptions!$C$40</f>
        <v>561186.580040465</v>
      </c>
      <c r="U492" s="12">
        <f>T492+(U489-U491)/Assumptions!$C$40</f>
        <v>855136.286402697</v>
      </c>
      <c r="V492" s="12">
        <f>U492+(V489-V491)/Assumptions!$C$40</f>
        <v>1157130.2729308</v>
      </c>
      <c r="W492" s="12">
        <f>V492+(W489-W491)/Assumptions!$C$40</f>
        <v>1466588.71904434</v>
      </c>
      <c r="X492" s="12">
        <f>W492+(X489-X491)/Assumptions!$C$40</f>
        <v>1782978.25305014</v>
      </c>
      <c r="Y492" s="12">
        <f>X492+(Y489-Y491)/Assumptions!$C$40</f>
        <v>2105807.76605081</v>
      </c>
      <c r="Z492" s="12">
        <f>Y492+(Z489-Z491)/Assumptions!$C$40</f>
        <v>2434624.64491765</v>
      </c>
      <c r="AA492" s="12">
        <f>Z492+(AA489-AA491)/Assumptions!$C$40</f>
        <v>2769011.37903637</v>
      </c>
      <c r="AB492" s="12">
        <f>AA492+(AB489-AB491)/Assumptions!$C$40</f>
        <v>3108582.500669</v>
      </c>
      <c r="AC492" s="12">
        <f>AB492+(AC489-AC491)/Assumptions!$C$40</f>
        <v>3452981.82331262</v>
      </c>
      <c r="AD492" s="12">
        <f>AC492+(AD489-AD491)/Assumptions!$C$40</f>
        <v>3801879.9464447</v>
      </c>
      <c r="AE492" s="12">
        <f>(AE489-AE491)/Assumptions!$C$40</f>
        <v>428887.947046216</v>
      </c>
      <c r="AF492" s="12">
        <f>AE492+(AF489-AF491)/Assumptions!$C$40</f>
        <v>865952.153561014</v>
      </c>
      <c r="AG492" s="12">
        <f>AF492+(AG489-AG491)/Assumptions!$C$40</f>
        <v>1310598.80361411</v>
      </c>
      <c r="AH492" s="12">
        <f>AG492+(AH489-AH491)/Assumptions!$C$40</f>
        <v>1762282.0990745</v>
      </c>
      <c r="AI492" s="12">
        <f>AH492+(AI489-AI491)/Assumptions!$C$40</f>
        <v>2220499.89188127</v>
      </c>
      <c r="AJ492" s="12">
        <f>AI492+(AJ489-AJ491)/Assumptions!$C$40</f>
        <v>2684789.75677757</v>
      </c>
      <c r="AK492" s="12">
        <f>AJ492+(AK489-AK491)/Assumptions!$C$40</f>
        <v>3154725.45667185</v>
      </c>
      <c r="AL492" s="12">
        <f>AK492+(AL489-AL491)/Assumptions!$C$40</f>
        <v>3629913.75823002</v>
      </c>
      <c r="AM492" s="12">
        <f>AL492+(AM489-AM491)/Assumptions!$C$40</f>
        <v>4109991.56010613</v>
      </c>
      <c r="AN492" s="12">
        <f>AM492+(AN489-AN491)/Assumptions!$C$40</f>
        <v>4594623.30046453</v>
      </c>
      <c r="AO492" s="12">
        <f>AN492+(AO489-AO491)/Assumptions!$C$40</f>
        <v>5083498.61419769</v>
      </c>
      <c r="AP492" s="12">
        <f>AO492+(AP489-AP491)/Assumptions!$C$40</f>
        <v>5576330.21356037</v>
      </c>
    </row>
    <row r="493">
      <c r="A493" s="11" t="inlineStr">
        <is>
          <t>Membership, App Store (after VAT and Apple)</t>
        </is>
      </c>
      <c r="B493" s="14" t="inlineStr">
        <is>
          <t>AED</t>
        </is>
      </c>
      <c r="C493" s="56">
        <f>SUM(G493:R493)</f>
        <v>6463636.64826035</v>
      </c>
      <c r="D493" s="56">
        <f>SUM(S493:AD493)</f>
        <v>13962404.1033182</v>
      </c>
      <c r="E493" s="56">
        <f>SUM(AE493:AP493)</f>
        <v>20479072.7093005</v>
      </c>
      <c r="G493" s="12">
        <f>G489-G491</f>
        <v>365040.814780952</v>
      </c>
      <c r="H493" s="12">
        <f>H489-H491</f>
        <v>414963.985121524</v>
      </c>
      <c r="I493" s="12">
        <f>I489-I491</f>
        <v>460999.993178941</v>
      </c>
      <c r="J493" s="12">
        <f>J489-J491</f>
        <v>503489.081337719</v>
      </c>
      <c r="K493" s="12">
        <f>K489-K491</f>
        <v>542738.235921601</v>
      </c>
      <c r="L493" s="12">
        <f>L489-L491</f>
        <v>579024.723539323</v>
      </c>
      <c r="M493" s="12">
        <f>M489-M491</f>
        <v>612599.230331792</v>
      </c>
      <c r="N493" s="12">
        <f>N489-N491</f>
        <v>643688.650136704</v>
      </c>
      <c r="O493" s="12">
        <f>O489-O491</f>
        <v>553822.345310636</v>
      </c>
      <c r="P493" s="12">
        <f>P489-P491</f>
        <v>575824.475048937</v>
      </c>
      <c r="Q493" s="12">
        <f>Q489-Q491</f>
        <v>596242.361220107</v>
      </c>
      <c r="R493" s="12">
        <f>R489-R491</f>
        <v>615202.752332115</v>
      </c>
      <c r="S493" s="12">
        <f>S489-S491</f>
        <v>1013287.11223322</v>
      </c>
      <c r="T493" s="12">
        <f>T489-T491</f>
        <v>1047670.60296539</v>
      </c>
      <c r="U493" s="12">
        <f>U489-U491</f>
        <v>1079530.29661529</v>
      </c>
      <c r="V493" s="12">
        <f>V489-V491</f>
        <v>1109072.91552446</v>
      </c>
      <c r="W493" s="12">
        <f>W489-W491</f>
        <v>1136486.14335195</v>
      </c>
      <c r="X493" s="12">
        <f>X489-X491</f>
        <v>1161940.56363632</v>
      </c>
      <c r="Y493" s="12">
        <f>Y489-Y491</f>
        <v>1185591.38649496</v>
      </c>
      <c r="Z493" s="12">
        <f>Z489-Z491</f>
        <v>1207579.98763847</v>
      </c>
      <c r="AA493" s="12">
        <f>AA489-AA491</f>
        <v>1228035.28105098</v>
      </c>
      <c r="AB493" s="12">
        <f>AB489-AB491</f>
        <v>1247074.94419585</v>
      </c>
      <c r="AC493" s="12">
        <f>AC489-AC491</f>
        <v>1264806.51240867</v>
      </c>
      <c r="AD493" s="12">
        <f>AD489-AD491</f>
        <v>1281328.35720257</v>
      </c>
      <c r="AE493" s="12">
        <f>AE489-AE491</f>
        <v>1575090.98552723</v>
      </c>
      <c r="AF493" s="12">
        <f>AF489-AF491</f>
        <v>1605118.2984256</v>
      </c>
      <c r="AG493" s="12">
        <f>AG489-AG491</f>
        <v>1632964.82232</v>
      </c>
      <c r="AH493" s="12">
        <f>AH489-AH491</f>
        <v>1658806.90257827</v>
      </c>
      <c r="AI493" s="12">
        <f>AI489-AI491</f>
        <v>1682804.84408289</v>
      </c>
      <c r="AJ493" s="12">
        <f>AJ489-AJ491</f>
        <v>1705104.52883164</v>
      </c>
      <c r="AK493" s="12">
        <f>AK489-AK491</f>
        <v>1725838.85786175</v>
      </c>
      <c r="AL493" s="12">
        <f>AL489-AL491</f>
        <v>1745129.03747238</v>
      </c>
      <c r="AM493" s="12">
        <f>AM489-AM491</f>
        <v>1763085.72739003</v>
      </c>
      <c r="AN493" s="12">
        <f>AN489-AN491</f>
        <v>1779810.06646623</v>
      </c>
      <c r="AO493" s="12">
        <f>AO489-AO491</f>
        <v>1795394.58968503</v>
      </c>
      <c r="AP493" s="12">
        <f>AP489-AP491</f>
        <v>1809924.04865943</v>
      </c>
    </row>
    <row r="494">
      <c r="A494" s="11" t="inlineStr">
        <is>
          <t>Company seats (after VAT)</t>
        </is>
      </c>
      <c r="B494" s="14" t="inlineStr">
        <is>
          <t>AED</t>
        </is>
      </c>
      <c r="C494" s="56">
        <f>SUM(G494:R494)</f>
        <v>1600000</v>
      </c>
      <c r="D494" s="56">
        <f>SUM(S494:AD494)</f>
        <v>3760000</v>
      </c>
      <c r="E494" s="56">
        <f>SUM(AE494:AP494)</f>
        <v>5596000</v>
      </c>
      <c r="G494" s="12">
        <f>G486/(1+Assumptions!$C$34)</f>
        <v>0</v>
      </c>
      <c r="H494" s="12">
        <f>H486/(1+Assumptions!$C$34)</f>
        <v>0</v>
      </c>
      <c r="I494" s="12">
        <f>I486/(1+Assumptions!$C$34)</f>
        <v>0</v>
      </c>
      <c r="J494" s="12">
        <f>J486/(1+Assumptions!$C$34)</f>
        <v>0</v>
      </c>
      <c r="K494" s="12">
        <f>K486/(1+Assumptions!$C$34)</f>
        <v>200000</v>
      </c>
      <c r="L494" s="12">
        <f>L486/(1+Assumptions!$C$34)</f>
        <v>200000</v>
      </c>
      <c r="M494" s="12">
        <f>M486/(1+Assumptions!$C$34)</f>
        <v>200000</v>
      </c>
      <c r="N494" s="12">
        <f>N486/(1+Assumptions!$C$34)</f>
        <v>200000</v>
      </c>
      <c r="O494" s="12">
        <f>O486/(1+Assumptions!$C$34)</f>
        <v>200000</v>
      </c>
      <c r="P494" s="12">
        <f>P486/(1+Assumptions!$C$34)</f>
        <v>200000</v>
      </c>
      <c r="Q494" s="12">
        <f>Q486/(1+Assumptions!$C$34)</f>
        <v>200000</v>
      </c>
      <c r="R494" s="12">
        <f>R486/(1+Assumptions!$C$34)</f>
        <v>200000</v>
      </c>
      <c r="S494" s="12">
        <f>S486/(1+Assumptions!$C$34)</f>
        <v>200000</v>
      </c>
      <c r="T494" s="12">
        <f>T486/(1+Assumptions!$C$34)</f>
        <v>200000</v>
      </c>
      <c r="U494" s="12">
        <f>U486/(1+Assumptions!$C$34)</f>
        <v>200000</v>
      </c>
      <c r="V494" s="12">
        <f>V486/(1+Assumptions!$C$34)</f>
        <v>200000</v>
      </c>
      <c r="W494" s="12">
        <f>W486/(1+Assumptions!$C$34)</f>
        <v>370000</v>
      </c>
      <c r="X494" s="12">
        <f>X486/(1+Assumptions!$C$34)</f>
        <v>370000</v>
      </c>
      <c r="Y494" s="12">
        <f>Y486/(1+Assumptions!$C$34)</f>
        <v>370000</v>
      </c>
      <c r="Z494" s="12">
        <f>Z486/(1+Assumptions!$C$34)</f>
        <v>370000</v>
      </c>
      <c r="AA494" s="12">
        <f>AA486/(1+Assumptions!$C$34)</f>
        <v>370000</v>
      </c>
      <c r="AB494" s="12">
        <f>AB486/(1+Assumptions!$C$34)</f>
        <v>370000</v>
      </c>
      <c r="AC494" s="12">
        <f>AC486/(1+Assumptions!$C$34)</f>
        <v>370000</v>
      </c>
      <c r="AD494" s="12">
        <f>AD486/(1+Assumptions!$C$34)</f>
        <v>370000</v>
      </c>
      <c r="AE494" s="12">
        <f>AE486/(1+Assumptions!$C$34)</f>
        <v>370000</v>
      </c>
      <c r="AF494" s="12">
        <f>AF486/(1+Assumptions!$C$34)</f>
        <v>370000</v>
      </c>
      <c r="AG494" s="12">
        <f>AG486/(1+Assumptions!$C$34)</f>
        <v>370000</v>
      </c>
      <c r="AH494" s="12">
        <f>AH486/(1+Assumptions!$C$34)</f>
        <v>370000</v>
      </c>
      <c r="AI494" s="12">
        <f>AI486/(1+Assumptions!$C$34)</f>
        <v>514500</v>
      </c>
      <c r="AJ494" s="12">
        <f>AJ486/(1+Assumptions!$C$34)</f>
        <v>514500</v>
      </c>
      <c r="AK494" s="12">
        <f>AK486/(1+Assumptions!$C$34)</f>
        <v>514500</v>
      </c>
      <c r="AL494" s="12">
        <f>AL486/(1+Assumptions!$C$34)</f>
        <v>514500</v>
      </c>
      <c r="AM494" s="12">
        <f>AM486/(1+Assumptions!$C$34)</f>
        <v>514500</v>
      </c>
      <c r="AN494" s="12">
        <f>AN486/(1+Assumptions!$C$34)</f>
        <v>514500</v>
      </c>
      <c r="AO494" s="12">
        <f>AO486/(1+Assumptions!$C$34)</f>
        <v>514500</v>
      </c>
      <c r="AP494" s="12">
        <f>AP486/(1+Assumptions!$C$34)</f>
        <v>514500</v>
      </c>
    </row>
    <row r="495">
      <c r="A495" s="11" t="inlineStr">
        <is>
          <t>Insurance commission</t>
        </is>
      </c>
      <c r="B495" s="14" t="inlineStr">
        <is>
          <t>AED</t>
        </is>
      </c>
      <c r="C495" s="56">
        <f>SUM(G495:R495)</f>
        <v>308226.515438593</v>
      </c>
      <c r="D495" s="56">
        <f>SUM(S495:AD495)</f>
        <v>1083009.64152086</v>
      </c>
      <c r="E495" s="56">
        <f>SUM(AE495:AP495)</f>
        <v>1711321.81858701</v>
      </c>
      <c r="G495" s="12">
        <f>G480*Assumptions!$C$43*Assumptions!$C$44/12</f>
        <v>0</v>
      </c>
      <c r="H495" s="12">
        <f>H480*Assumptions!$C$43*Assumptions!$C$44/12</f>
        <v>0</v>
      </c>
      <c r="I495" s="12">
        <f>I480*Assumptions!$C$43*Assumptions!$C$44/12</f>
        <v>0</v>
      </c>
      <c r="J495" s="12">
        <f>J480*Assumptions!$C$43*Assumptions!$C$44/12</f>
        <v>0</v>
      </c>
      <c r="K495" s="12">
        <f>K480*Assumptions!$C$43*Assumptions!$C$44/12</f>
        <v>0</v>
      </c>
      <c r="L495" s="12">
        <f>L480*Assumptions!$C$43*Assumptions!$C$44/12</f>
        <v>28898.26336128</v>
      </c>
      <c r="M495" s="12">
        <f>M480*Assumptions!$C$43*Assumptions!$C$44/12</f>
        <v>34142.7530308454</v>
      </c>
      <c r="N495" s="12">
        <f>N480*Assumptions!$C$43*Assumptions!$C$44/12</f>
        <v>39257.7110636879</v>
      </c>
      <c r="O495" s="12">
        <f>O480*Assumptions!$C$43*Assumptions!$C$44/12</f>
        <v>44253.3168287966</v>
      </c>
      <c r="P495" s="12">
        <f>P480*Assumptions!$C$43*Assumptions!$C$44/12</f>
        <v>49138.8500365272</v>
      </c>
      <c r="Q495" s="12">
        <f>Q480*Assumptions!$C$43*Assumptions!$C$44/12</f>
        <v>53922.779385699</v>
      </c>
      <c r="R495" s="12">
        <f>R480*Assumptions!$C$43*Assumptions!$C$44/12</f>
        <v>58612.8417317568</v>
      </c>
      <c r="S495" s="12">
        <f>S480*Assumptions!$C$43*Assumptions!$C$44/12</f>
        <v>64048.1128439472</v>
      </c>
      <c r="T495" s="12">
        <f>T480*Assumptions!$C$43*Assumptions!$C$44/12</f>
        <v>69331.0706954747</v>
      </c>
      <c r="U495" s="12">
        <f>U480*Assumptions!$C$43*Assumptions!$C$44/12</f>
        <v>74473.7001212508</v>
      </c>
      <c r="V495" s="12">
        <f>V480*Assumptions!$C$43*Assumptions!$C$44/12</f>
        <v>79486.9253413798</v>
      </c>
      <c r="W495" s="12">
        <f>W480*Assumptions!$C$43*Assumptions!$C$44/12</f>
        <v>84155.7145810125</v>
      </c>
      <c r="X495" s="12">
        <f>X480*Assumptions!$C$43*Assumptions!$C$44/12</f>
        <v>88714.1734950535</v>
      </c>
      <c r="Y495" s="12">
        <f>Y480*Assumptions!$C$43*Assumptions!$C$44/12</f>
        <v>93170.6286595838</v>
      </c>
      <c r="Z495" s="12">
        <f>Z480*Assumptions!$C$43*Assumptions!$C$44/12</f>
        <v>97532.7022453342</v>
      </c>
      <c r="AA495" s="12">
        <f>AA480*Assumptions!$C$43*Assumptions!$C$44/12</f>
        <v>101807.378859301</v>
      </c>
      <c r="AB495" s="12">
        <f>AB480*Assumptions!$C$43*Assumptions!$C$44/12</f>
        <v>106001.065426587</v>
      </c>
      <c r="AC495" s="12">
        <f>AC480*Assumptions!$C$43*Assumptions!$C$44/12</f>
        <v>110119.644883974</v>
      </c>
      <c r="AD495" s="12">
        <f>AD480*Assumptions!$C$43*Assumptions!$C$44/12</f>
        <v>114168.524367961</v>
      </c>
      <c r="AE495" s="12">
        <f>AE480*Assumptions!$C$43*Assumptions!$C$44/12</f>
        <v>119035.878501665</v>
      </c>
      <c r="AF495" s="12">
        <f>AF480*Assumptions!$C$43*Assumptions!$C$44/12</f>
        <v>123771.088315853</v>
      </c>
      <c r="AG495" s="12">
        <f>AG480*Assumptions!$C$43*Assumptions!$C$44/12</f>
        <v>128384.424278275</v>
      </c>
      <c r="AH495" s="12">
        <f>AH480*Assumptions!$C$43*Assumptions!$C$44/12</f>
        <v>132885.259611587</v>
      </c>
      <c r="AI495" s="12">
        <f>AI480*Assumptions!$C$43*Assumptions!$C$44/12</f>
        <v>137090.9078501</v>
      </c>
      <c r="AJ495" s="12">
        <f>AJ480*Assumptions!$C$43*Assumptions!$C$44/12</f>
        <v>141200.451096476</v>
      </c>
      <c r="AK495" s="12">
        <f>AK480*Assumptions!$C$43*Assumptions!$C$44/12</f>
        <v>145221.060021985</v>
      </c>
      <c r="AL495" s="12">
        <f>AL480*Assumptions!$C$43*Assumptions!$C$44/12</f>
        <v>149159.306533007</v>
      </c>
      <c r="AM495" s="12">
        <f>AM480*Assumptions!$C$43*Assumptions!$C$44/12</f>
        <v>153021.219919886</v>
      </c>
      <c r="AN495" s="12">
        <f>AN480*Assumptions!$C$43*Assumptions!$C$44/12</f>
        <v>156812.33721009</v>
      </c>
      <c r="AO495" s="12">
        <f>AO480*Assumptions!$C$43*Assumptions!$C$44/12</f>
        <v>160537.748364634</v>
      </c>
      <c r="AP495" s="12">
        <f>AP480*Assumptions!$C$43*Assumptions!$C$44/12</f>
        <v>164202.136883448</v>
      </c>
    </row>
    <row r="496">
      <c r="A496" s="11" t="inlineStr">
        <is>
          <t>Dispatches</t>
        </is>
      </c>
      <c r="B496" s="14" t="inlineStr">
        <is>
          <t>cases</t>
        </is>
      </c>
      <c r="C496" s="61">
        <f>SUM(G496:R496)</f>
        <v>125.889529470464</v>
      </c>
      <c r="D496" s="61">
        <f>SUM(S496:AD496)</f>
        <v>361.003213840286</v>
      </c>
      <c r="E496" s="61">
        <f>SUM(AE496:AP496)</f>
        <v>570.440606195669</v>
      </c>
      <c r="G496" s="62">
        <f>G478*Assumptions!$C$58/12</f>
        <v>1.6</v>
      </c>
      <c r="H496" s="62">
        <f>H478*Assumptions!$C$58/12</f>
        <v>3.128</v>
      </c>
      <c r="I496" s="62">
        <f>I478*Assumptions!$C$58/12</f>
        <v>4.590048</v>
      </c>
      <c r="J496" s="62">
        <f>J478*Assumptions!$C$58/12</f>
        <v>5.99162176</v>
      </c>
      <c r="K496" s="62">
        <f>K478*Assumptions!$C$58/12</f>
        <v>7.8376878976</v>
      </c>
      <c r="L496" s="62">
        <f>L478*Assumptions!$C$58/12</f>
        <v>9.63275445376</v>
      </c>
      <c r="M496" s="62">
        <f>M478*Assumptions!$C$58/12</f>
        <v>11.3809176769485</v>
      </c>
      <c r="N496" s="62">
        <f>N478*Assumptions!$C$58/12</f>
        <v>13.085903687896</v>
      </c>
      <c r="O496" s="62">
        <f>O478*Assumptions!$C$58/12</f>
        <v>14.7511056095989</v>
      </c>
      <c r="P496" s="62">
        <f>P478*Assumptions!$C$58/12</f>
        <v>16.3796166788424</v>
      </c>
      <c r="Q496" s="62">
        <f>Q478*Assumptions!$C$58/12</f>
        <v>17.974259795233</v>
      </c>
      <c r="R496" s="62">
        <f>R478*Assumptions!$C$58/12</f>
        <v>19.5376139105856</v>
      </c>
      <c r="S496" s="62">
        <f>S478*Assumptions!$C$58/12</f>
        <v>21.3493709479824</v>
      </c>
      <c r="T496" s="62">
        <f>T478*Assumptions!$C$58/12</f>
        <v>23.1103568984916</v>
      </c>
      <c r="U496" s="62">
        <f>U478*Assumptions!$C$58/12</f>
        <v>24.8245667070836</v>
      </c>
      <c r="V496" s="62">
        <f>V478*Assumptions!$C$58/12</f>
        <v>26.4956417804599</v>
      </c>
      <c r="W496" s="62">
        <f>W478*Assumptions!$C$58/12</f>
        <v>28.0519048603375</v>
      </c>
      <c r="X496" s="62">
        <f>X478*Assumptions!$C$58/12</f>
        <v>29.5713911650178</v>
      </c>
      <c r="Y496" s="62">
        <f>Y478*Assumptions!$C$58/12</f>
        <v>31.0568762198613</v>
      </c>
      <c r="Z496" s="62">
        <f>Z478*Assumptions!$C$58/12</f>
        <v>32.5109007484447</v>
      </c>
      <c r="AA496" s="62">
        <f>AA478*Assumptions!$C$58/12</f>
        <v>33.9357929531002</v>
      </c>
      <c r="AB496" s="62">
        <f>AB478*Assumptions!$C$58/12</f>
        <v>35.3336884755289</v>
      </c>
      <c r="AC496" s="62">
        <f>AC478*Assumptions!$C$58/12</f>
        <v>36.706548294658</v>
      </c>
      <c r="AD496" s="62">
        <f>AD478*Assumptions!$C$58/12</f>
        <v>38.0561747893202</v>
      </c>
      <c r="AE496" s="62">
        <f>AE478*Assumptions!$C$58/12</f>
        <v>39.6786261672216</v>
      </c>
      <c r="AF496" s="62">
        <f>AF478*Assumptions!$C$58/12</f>
        <v>41.2570294386176</v>
      </c>
      <c r="AG496" s="62">
        <f>AG478*Assumptions!$C$58/12</f>
        <v>42.7948080927584</v>
      </c>
      <c r="AH496" s="62">
        <f>AH478*Assumptions!$C$58/12</f>
        <v>44.2950865371958</v>
      </c>
      <c r="AI496" s="62">
        <f>AI478*Assumptions!$C$58/12</f>
        <v>45.6969692833666</v>
      </c>
      <c r="AJ496" s="62">
        <f>AJ478*Assumptions!$C$58/12</f>
        <v>47.0668170321588</v>
      </c>
      <c r="AK496" s="62">
        <f>AK478*Assumptions!$C$58/12</f>
        <v>48.4070200073282</v>
      </c>
      <c r="AL496" s="62">
        <f>AL478*Assumptions!$C$58/12</f>
        <v>49.7197688443355</v>
      </c>
      <c r="AM496" s="62">
        <f>AM478*Assumptions!$C$58/12</f>
        <v>51.0070733066288</v>
      </c>
      <c r="AN496" s="62">
        <f>AN478*Assumptions!$C$58/12</f>
        <v>52.2707790700301</v>
      </c>
      <c r="AO496" s="62">
        <f>AO478*Assumptions!$C$58/12</f>
        <v>53.5125827882114</v>
      </c>
      <c r="AP496" s="62">
        <f>AP478*Assumptions!$C$58/12</f>
        <v>54.7340456278159</v>
      </c>
    </row>
    <row r="497">
      <c r="A497" s="35" t="inlineStr">
        <is>
          <t>Direct costs (AED)</t>
        </is>
      </c>
      <c r="B497" s="14" t="inlineStr">
        <is>
          <t>AED</t>
        </is>
      </c>
      <c r="C497" s="56">
        <f>SUM(G497:R497)</f>
        <v>188834.294205696</v>
      </c>
      <c r="D497" s="56">
        <f>SUM(S497:AD497)</f>
        <v>541504.820760429</v>
      </c>
      <c r="E497" s="56">
        <f>SUM(AE497:AP497)</f>
        <v>855660.909293503</v>
      </c>
      <c r="G497" s="12">
        <f>G496*Assumptions!$C$46*Assumptions!$C$47*Assumptions!$C$48*Assumptions!$C$45</f>
        <v>2400</v>
      </c>
      <c r="H497" s="12">
        <f>H496*Assumptions!$C$46*Assumptions!$C$47*Assumptions!$C$48*Assumptions!$C$45</f>
        <v>4692</v>
      </c>
      <c r="I497" s="12">
        <f>I496*Assumptions!$C$46*Assumptions!$C$47*Assumptions!$C$48*Assumptions!$C$45</f>
        <v>6885.072</v>
      </c>
      <c r="J497" s="12">
        <f>J496*Assumptions!$C$46*Assumptions!$C$47*Assumptions!$C$48*Assumptions!$C$45</f>
        <v>8987.43264</v>
      </c>
      <c r="K497" s="12">
        <f>K496*Assumptions!$C$46*Assumptions!$C$47*Assumptions!$C$48*Assumptions!$C$45</f>
        <v>11756.5318464</v>
      </c>
      <c r="L497" s="12">
        <f>L496*Assumptions!$C$46*Assumptions!$C$47*Assumptions!$C$48*Assumptions!$C$45</f>
        <v>14449.13168064</v>
      </c>
      <c r="M497" s="12">
        <f>M496*Assumptions!$C$46*Assumptions!$C$47*Assumptions!$C$48*Assumptions!$C$45</f>
        <v>17071.3765154227</v>
      </c>
      <c r="N497" s="12">
        <f>N496*Assumptions!$C$46*Assumptions!$C$47*Assumptions!$C$48*Assumptions!$C$45</f>
        <v>19628.8555318439</v>
      </c>
      <c r="O497" s="12">
        <f>O496*Assumptions!$C$46*Assumptions!$C$47*Assumptions!$C$48*Assumptions!$C$45</f>
        <v>22126.6584143983</v>
      </c>
      <c r="P497" s="12">
        <f>P496*Assumptions!$C$46*Assumptions!$C$47*Assumptions!$C$48*Assumptions!$C$45</f>
        <v>24569.4250182636</v>
      </c>
      <c r="Q497" s="12">
        <f>Q496*Assumptions!$C$46*Assumptions!$C$47*Assumptions!$C$48*Assumptions!$C$45</f>
        <v>26961.3896928495</v>
      </c>
      <c r="R497" s="12">
        <f>R496*Assumptions!$C$46*Assumptions!$C$47*Assumptions!$C$48*Assumptions!$C$45</f>
        <v>29306.4208658784</v>
      </c>
      <c r="S497" s="12">
        <f>S496*Assumptions!$C$46*Assumptions!$C$47*Assumptions!$C$48*Assumptions!$C$45</f>
        <v>32024.0564219736</v>
      </c>
      <c r="T497" s="12">
        <f>T496*Assumptions!$C$46*Assumptions!$C$47*Assumptions!$C$48*Assumptions!$C$45</f>
        <v>34665.5353477373</v>
      </c>
      <c r="U497" s="12">
        <f>U496*Assumptions!$C$46*Assumptions!$C$47*Assumptions!$C$48*Assumptions!$C$45</f>
        <v>37236.8500606254</v>
      </c>
      <c r="V497" s="12">
        <f>V496*Assumptions!$C$46*Assumptions!$C$47*Assumptions!$C$48*Assumptions!$C$45</f>
        <v>39743.4626706899</v>
      </c>
      <c r="W497" s="12">
        <f>W496*Assumptions!$C$46*Assumptions!$C$47*Assumptions!$C$48*Assumptions!$C$45</f>
        <v>42077.8572905063</v>
      </c>
      <c r="X497" s="12">
        <f>X496*Assumptions!$C$46*Assumptions!$C$47*Assumptions!$C$48*Assumptions!$C$45</f>
        <v>44357.0867475267</v>
      </c>
      <c r="Y497" s="12">
        <f>Y496*Assumptions!$C$46*Assumptions!$C$47*Assumptions!$C$48*Assumptions!$C$45</f>
        <v>46585.3143297919</v>
      </c>
      <c r="Z497" s="12">
        <f>Z496*Assumptions!$C$46*Assumptions!$C$47*Assumptions!$C$48*Assumptions!$C$45</f>
        <v>48766.3511226671</v>
      </c>
      <c r="AA497" s="12">
        <f>AA496*Assumptions!$C$46*Assumptions!$C$47*Assumptions!$C$48*Assumptions!$C$45</f>
        <v>50903.6894296503</v>
      </c>
      <c r="AB497" s="12">
        <f>AB496*Assumptions!$C$46*Assumptions!$C$47*Assumptions!$C$48*Assumptions!$C$45</f>
        <v>53000.5327132933</v>
      </c>
      <c r="AC497" s="12">
        <f>AC496*Assumptions!$C$46*Assumptions!$C$47*Assumptions!$C$48*Assumptions!$C$45</f>
        <v>55059.8224419871</v>
      </c>
      <c r="AD497" s="12">
        <f>AD496*Assumptions!$C$46*Assumptions!$C$47*Assumptions!$C$48*Assumptions!$C$45</f>
        <v>57084.2621839803</v>
      </c>
      <c r="AE497" s="12">
        <f>AE496*Assumptions!$C$46*Assumptions!$C$47*Assumptions!$C$48*Assumptions!$C$45</f>
        <v>59517.9392508324</v>
      </c>
      <c r="AF497" s="12">
        <f>AF496*Assumptions!$C$46*Assumptions!$C$47*Assumptions!$C$48*Assumptions!$C$45</f>
        <v>61885.5441579264</v>
      </c>
      <c r="AG497" s="12">
        <f>AG496*Assumptions!$C$46*Assumptions!$C$47*Assumptions!$C$48*Assumptions!$C$45</f>
        <v>64192.2121391376</v>
      </c>
      <c r="AH497" s="12">
        <f>AH496*Assumptions!$C$46*Assumptions!$C$47*Assumptions!$C$48*Assumptions!$C$45</f>
        <v>66442.6298057937</v>
      </c>
      <c r="AI497" s="12">
        <f>AI496*Assumptions!$C$46*Assumptions!$C$47*Assumptions!$C$48*Assumptions!$C$45</f>
        <v>68545.4539250498</v>
      </c>
      <c r="AJ497" s="12">
        <f>AJ496*Assumptions!$C$46*Assumptions!$C$47*Assumptions!$C$48*Assumptions!$C$45</f>
        <v>70600.2255482382</v>
      </c>
      <c r="AK497" s="12">
        <f>AK496*Assumptions!$C$46*Assumptions!$C$47*Assumptions!$C$48*Assumptions!$C$45</f>
        <v>72610.5300109923</v>
      </c>
      <c r="AL497" s="12">
        <f>AL496*Assumptions!$C$46*Assumptions!$C$47*Assumptions!$C$48*Assumptions!$C$45</f>
        <v>74579.6532665033</v>
      </c>
      <c r="AM497" s="12">
        <f>AM496*Assumptions!$C$46*Assumptions!$C$47*Assumptions!$C$48*Assumptions!$C$45</f>
        <v>76510.6099599432</v>
      </c>
      <c r="AN497" s="12">
        <f>AN496*Assumptions!$C$46*Assumptions!$C$47*Assumptions!$C$48*Assumptions!$C$45</f>
        <v>78406.1686050451</v>
      </c>
      <c r="AO497" s="12">
        <f>AO496*Assumptions!$C$46*Assumptions!$C$47*Assumptions!$C$48*Assumptions!$C$45</f>
        <v>80268.8741823171</v>
      </c>
      <c r="AP497" s="12">
        <f>AP496*Assumptions!$C$46*Assumptions!$C$47*Assumptions!$C$48*Assumptions!$C$45</f>
        <v>82101.0684417238</v>
      </c>
    </row>
    <row r="498">
      <c r="A498" s="11" t="inlineStr">
        <is>
          <t>Law-firm panel membership</t>
        </is>
      </c>
      <c r="B498" s="14" t="inlineStr">
        <is>
          <t>AED</t>
        </is>
      </c>
      <c r="C498" s="56">
        <f>SUM(G498:R498)</f>
        <v>0</v>
      </c>
      <c r="D498" s="56">
        <f>SUM(S498:AD498)</f>
        <v>0</v>
      </c>
      <c r="E498" s="56">
        <f>SUM(AE498:AP498)</f>
        <v>240000</v>
      </c>
      <c r="G498" s="12">
        <f>IF(G456&gt;=Assumptions!$C$50,Assumptions!$C$49*Assumptions!$C$51,0)</f>
        <v>0</v>
      </c>
      <c r="H498" s="12">
        <f>IF(H456&gt;=Assumptions!$C$50,Assumptions!$C$49*Assumptions!$C$51,0)</f>
        <v>0</v>
      </c>
      <c r="I498" s="12">
        <f>IF(I456&gt;=Assumptions!$C$50,Assumptions!$C$49*Assumptions!$C$51,0)</f>
        <v>0</v>
      </c>
      <c r="J498" s="12">
        <f>IF(J456&gt;=Assumptions!$C$50,Assumptions!$C$49*Assumptions!$C$51,0)</f>
        <v>0</v>
      </c>
      <c r="K498" s="12">
        <f>IF(K456&gt;=Assumptions!$C$50,Assumptions!$C$49*Assumptions!$C$51,0)</f>
        <v>0</v>
      </c>
      <c r="L498" s="12">
        <f>IF(L456&gt;=Assumptions!$C$50,Assumptions!$C$49*Assumptions!$C$51,0)</f>
        <v>0</v>
      </c>
      <c r="M498" s="12">
        <f>IF(M456&gt;=Assumptions!$C$50,Assumptions!$C$49*Assumptions!$C$51,0)</f>
        <v>0</v>
      </c>
      <c r="N498" s="12">
        <f>IF(N456&gt;=Assumptions!$C$50,Assumptions!$C$49*Assumptions!$C$51,0)</f>
        <v>0</v>
      </c>
      <c r="O498" s="12">
        <f>IF(O456&gt;=Assumptions!$C$50,Assumptions!$C$49*Assumptions!$C$51,0)</f>
        <v>0</v>
      </c>
      <c r="P498" s="12">
        <f>IF(P456&gt;=Assumptions!$C$50,Assumptions!$C$49*Assumptions!$C$51,0)</f>
        <v>0</v>
      </c>
      <c r="Q498" s="12">
        <f>IF(Q456&gt;=Assumptions!$C$50,Assumptions!$C$49*Assumptions!$C$51,0)</f>
        <v>0</v>
      </c>
      <c r="R498" s="12">
        <f>IF(R456&gt;=Assumptions!$C$50,Assumptions!$C$49*Assumptions!$C$51,0)</f>
        <v>0</v>
      </c>
      <c r="S498" s="12">
        <f>IF(S456&gt;=Assumptions!$C$50,Assumptions!$C$49*Assumptions!$C$51,0)</f>
        <v>0</v>
      </c>
      <c r="T498" s="12">
        <f>IF(T456&gt;=Assumptions!$C$50,Assumptions!$C$49*Assumptions!$C$51,0)</f>
        <v>0</v>
      </c>
      <c r="U498" s="12">
        <f>IF(U456&gt;=Assumptions!$C$50,Assumptions!$C$49*Assumptions!$C$51,0)</f>
        <v>0</v>
      </c>
      <c r="V498" s="12">
        <f>IF(V456&gt;=Assumptions!$C$50,Assumptions!$C$49*Assumptions!$C$51,0)</f>
        <v>0</v>
      </c>
      <c r="W498" s="12">
        <f>IF(W456&gt;=Assumptions!$C$50,Assumptions!$C$49*Assumptions!$C$51,0)</f>
        <v>0</v>
      </c>
      <c r="X498" s="12">
        <f>IF(X456&gt;=Assumptions!$C$50,Assumptions!$C$49*Assumptions!$C$51,0)</f>
        <v>0</v>
      </c>
      <c r="Y498" s="12">
        <f>IF(Y456&gt;=Assumptions!$C$50,Assumptions!$C$49*Assumptions!$C$51,0)</f>
        <v>0</v>
      </c>
      <c r="Z498" s="12">
        <f>IF(Z456&gt;=Assumptions!$C$50,Assumptions!$C$49*Assumptions!$C$51,0)</f>
        <v>0</v>
      </c>
      <c r="AA498" s="12">
        <f>IF(AA456&gt;=Assumptions!$C$50,Assumptions!$C$49*Assumptions!$C$51,0)</f>
        <v>0</v>
      </c>
      <c r="AB498" s="12">
        <f>IF(AB456&gt;=Assumptions!$C$50,Assumptions!$C$49*Assumptions!$C$51,0)</f>
        <v>0</v>
      </c>
      <c r="AC498" s="12">
        <f>IF(AC456&gt;=Assumptions!$C$50,Assumptions!$C$49*Assumptions!$C$51,0)</f>
        <v>0</v>
      </c>
      <c r="AD498" s="12">
        <f>IF(AD456&gt;=Assumptions!$C$50,Assumptions!$C$49*Assumptions!$C$51,0)</f>
        <v>0</v>
      </c>
      <c r="AE498" s="12">
        <f>IF(AE456&gt;=Assumptions!$C$50,Assumptions!$C$49*Assumptions!$C$51,0)</f>
        <v>20000</v>
      </c>
      <c r="AF498" s="12">
        <f>IF(AF456&gt;=Assumptions!$C$50,Assumptions!$C$49*Assumptions!$C$51,0)</f>
        <v>20000</v>
      </c>
      <c r="AG498" s="12">
        <f>IF(AG456&gt;=Assumptions!$C$50,Assumptions!$C$49*Assumptions!$C$51,0)</f>
        <v>20000</v>
      </c>
      <c r="AH498" s="12">
        <f>IF(AH456&gt;=Assumptions!$C$50,Assumptions!$C$49*Assumptions!$C$51,0)</f>
        <v>20000</v>
      </c>
      <c r="AI498" s="12">
        <f>IF(AI456&gt;=Assumptions!$C$50,Assumptions!$C$49*Assumptions!$C$51,0)</f>
        <v>20000</v>
      </c>
      <c r="AJ498" s="12">
        <f>IF(AJ456&gt;=Assumptions!$C$50,Assumptions!$C$49*Assumptions!$C$51,0)</f>
        <v>20000</v>
      </c>
      <c r="AK498" s="12">
        <f>IF(AK456&gt;=Assumptions!$C$50,Assumptions!$C$49*Assumptions!$C$51,0)</f>
        <v>20000</v>
      </c>
      <c r="AL498" s="12">
        <f>IF(AL456&gt;=Assumptions!$C$50,Assumptions!$C$49*Assumptions!$C$51,0)</f>
        <v>20000</v>
      </c>
      <c r="AM498" s="12">
        <f>IF(AM456&gt;=Assumptions!$C$50,Assumptions!$C$49*Assumptions!$C$51,0)</f>
        <v>20000</v>
      </c>
      <c r="AN498" s="12">
        <f>IF(AN456&gt;=Assumptions!$C$50,Assumptions!$C$49*Assumptions!$C$51,0)</f>
        <v>20000</v>
      </c>
      <c r="AO498" s="12">
        <f>IF(AO456&gt;=Assumptions!$C$50,Assumptions!$C$49*Assumptions!$C$51,0)</f>
        <v>20000</v>
      </c>
      <c r="AP498" s="12">
        <f>IF(AP456&gt;=Assumptions!$C$50,Assumptions!$C$49*Assumptions!$C$51,0)</f>
        <v>20000</v>
      </c>
    </row>
    <row r="499">
      <c r="A499" s="38" t="inlineStr">
        <is>
          <t>Net revenue</t>
        </is>
      </c>
      <c r="B499" s="58" t="inlineStr">
        <is>
          <t>AED</t>
        </is>
      </c>
      <c r="C499" s="59">
        <f>SUM(G499:R499)</f>
        <v>8560697.45790464</v>
      </c>
      <c r="D499" s="59">
        <f>SUM(S499:AD499)</f>
        <v>19346918.5655994</v>
      </c>
      <c r="E499" s="59">
        <f>SUM(AE499:AP499)</f>
        <v>28882055.437181</v>
      </c>
      <c r="F499" s="40" t="n"/>
      <c r="G499" s="51">
        <f>G493+G494+G495+G497+G498</f>
        <v>367440.814780952</v>
      </c>
      <c r="H499" s="51">
        <f>H493+H494+H495+H497+H498</f>
        <v>419655.985121524</v>
      </c>
      <c r="I499" s="51">
        <f>I493+I494+I495+I497+I498</f>
        <v>467885.065178941</v>
      </c>
      <c r="J499" s="51">
        <f>J493+J494+J495+J497+J498</f>
        <v>512476.513977719</v>
      </c>
      <c r="K499" s="51">
        <f>K493+K494+K495+K497+K498</f>
        <v>754494.767768001</v>
      </c>
      <c r="L499" s="51">
        <f>L493+L494+L495+L497+L498</f>
        <v>822372.118581243</v>
      </c>
      <c r="M499" s="51">
        <f>M493+M494+M495+M497+M498</f>
        <v>863813.35987806</v>
      </c>
      <c r="N499" s="51">
        <f>N493+N494+N495+N497+N498</f>
        <v>902575.216732236</v>
      </c>
      <c r="O499" s="51">
        <f>O493+O494+O495+O497+O498</f>
        <v>820202.320553831</v>
      </c>
      <c r="P499" s="51">
        <f>P493+P494+P495+P497+P498</f>
        <v>849532.750103728</v>
      </c>
      <c r="Q499" s="51">
        <f>Q493+Q494+Q495+Q497+Q498</f>
        <v>877126.530298656</v>
      </c>
      <c r="R499" s="51">
        <f>R493+R494+R495+R497+R498</f>
        <v>903122.01492975</v>
      </c>
      <c r="S499" s="51">
        <f>S493+S494+S495+S497+S498</f>
        <v>1309359.28149914</v>
      </c>
      <c r="T499" s="51">
        <f>T493+T494+T495+T497+T498</f>
        <v>1351667.2090086</v>
      </c>
      <c r="U499" s="51">
        <f>U493+U494+U495+U497+U498</f>
        <v>1391240.84679717</v>
      </c>
      <c r="V499" s="51">
        <f>V493+V494+V495+V497+V498</f>
        <v>1428303.30353653</v>
      </c>
      <c r="W499" s="51">
        <f>W493+W494+W495+W497+W498</f>
        <v>1632719.71522347</v>
      </c>
      <c r="X499" s="51">
        <f>X493+X494+X495+X497+X498</f>
        <v>1665011.8238789</v>
      </c>
      <c r="Y499" s="51">
        <f>Y493+Y494+Y495+Y497+Y498</f>
        <v>1695347.32948434</v>
      </c>
      <c r="Z499" s="51">
        <f>Z493+Z494+Z495+Z497+Z498</f>
        <v>1723879.04100647</v>
      </c>
      <c r="AA499" s="51">
        <f>AA493+AA494+AA495+AA497+AA498</f>
        <v>1750746.34933994</v>
      </c>
      <c r="AB499" s="51">
        <f>AB493+AB494+AB495+AB497+AB498</f>
        <v>1776076.54233573</v>
      </c>
      <c r="AC499" s="51">
        <f>AC493+AC494+AC495+AC497+AC498</f>
        <v>1799985.97973463</v>
      </c>
      <c r="AD499" s="51">
        <f>AD493+AD494+AD495+AD497+AD498</f>
        <v>1822581.14375451</v>
      </c>
      <c r="AE499" s="51">
        <f>AE493+AE494+AE495+AE497+AE498</f>
        <v>2143644.80327972</v>
      </c>
      <c r="AF499" s="51">
        <f>AF493+AF494+AF495+AF497+AF498</f>
        <v>2180774.93089938</v>
      </c>
      <c r="AG499" s="51">
        <f>AG493+AG494+AG495+AG497+AG498</f>
        <v>2215541.45873741</v>
      </c>
      <c r="AH499" s="51">
        <f>AH493+AH494+AH495+AH497+AH498</f>
        <v>2248134.79199565</v>
      </c>
      <c r="AI499" s="51">
        <f>AI493+AI494+AI495+AI497+AI498</f>
        <v>2422941.20585804</v>
      </c>
      <c r="AJ499" s="51">
        <f>AJ493+AJ494+AJ495+AJ497+AJ498</f>
        <v>2451405.20547635</v>
      </c>
      <c r="AK499" s="51">
        <f>AK493+AK494+AK495+AK497+AK498</f>
        <v>2478170.44789472</v>
      </c>
      <c r="AL499" s="51">
        <f>AL493+AL494+AL495+AL497+AL498</f>
        <v>2503367.99727189</v>
      </c>
      <c r="AM499" s="51">
        <f>AM493+AM494+AM495+AM497+AM498</f>
        <v>2527117.55726986</v>
      </c>
      <c r="AN499" s="51">
        <f>AN493+AN494+AN495+AN497+AN498</f>
        <v>2549528.57228136</v>
      </c>
      <c r="AO499" s="51">
        <f>AO493+AO494+AO495+AO497+AO498</f>
        <v>2570701.21223199</v>
      </c>
      <c r="AP499" s="51">
        <f>AP493+AP494+AP495+AP497+AP498</f>
        <v>2590727.2539846</v>
      </c>
    </row>
    <row r="502">
      <c r="A502" s="11" t="inlineStr">
        <is>
          <t>ID checks</t>
        </is>
      </c>
      <c r="B502" s="14" t="inlineStr">
        <is>
          <t>AED</t>
        </is>
      </c>
      <c r="C502" s="56">
        <f>SUM(G502:R502)</f>
        <v>185600</v>
      </c>
      <c r="D502" s="56">
        <f>SUM(S502:AD502)</f>
        <v>252800</v>
      </c>
      <c r="E502" s="56">
        <f>SUM(AE502:AP502)</f>
        <v>304000</v>
      </c>
      <c r="G502" s="12">
        <f>(G464+G474)*Assumptions!$C$54</f>
        <v>12800</v>
      </c>
      <c r="H502" s="12">
        <f>(H464+H474)*Assumptions!$C$54</f>
        <v>12800</v>
      </c>
      <c r="I502" s="12">
        <f>(I464+I474)*Assumptions!$C$54</f>
        <v>12800</v>
      </c>
      <c r="J502" s="12">
        <f>(J464+J474)*Assumptions!$C$54</f>
        <v>12800</v>
      </c>
      <c r="K502" s="12">
        <f>(K464+K474)*Assumptions!$C$54</f>
        <v>16800</v>
      </c>
      <c r="L502" s="12">
        <f>(L464+L474)*Assumptions!$C$54</f>
        <v>16800</v>
      </c>
      <c r="M502" s="12">
        <f>(M464+M474)*Assumptions!$C$54</f>
        <v>16800</v>
      </c>
      <c r="N502" s="12">
        <f>(N464+N474)*Assumptions!$C$54</f>
        <v>16800</v>
      </c>
      <c r="O502" s="12">
        <f>(O464+O474)*Assumptions!$C$54</f>
        <v>16800</v>
      </c>
      <c r="P502" s="12">
        <f>(P464+P474)*Assumptions!$C$54</f>
        <v>16800</v>
      </c>
      <c r="Q502" s="12">
        <f>(Q464+Q474)*Assumptions!$C$54</f>
        <v>16800</v>
      </c>
      <c r="R502" s="12">
        <f>(R464+R474)*Assumptions!$C$54</f>
        <v>16800</v>
      </c>
      <c r="S502" s="12">
        <f>(S464+S474)*Assumptions!$C$54</f>
        <v>21066.6666666667</v>
      </c>
      <c r="T502" s="12">
        <f>(T464+T474)*Assumptions!$C$54</f>
        <v>21066.6666666667</v>
      </c>
      <c r="U502" s="12">
        <f>(U464+U474)*Assumptions!$C$54</f>
        <v>21066.6666666667</v>
      </c>
      <c r="V502" s="12">
        <f>(V464+V474)*Assumptions!$C$54</f>
        <v>21066.6666666667</v>
      </c>
      <c r="W502" s="12">
        <f>(W464+W474)*Assumptions!$C$54</f>
        <v>21066.6666666667</v>
      </c>
      <c r="X502" s="12">
        <f>(X464+X474)*Assumptions!$C$54</f>
        <v>21066.6666666667</v>
      </c>
      <c r="Y502" s="12">
        <f>(Y464+Y474)*Assumptions!$C$54</f>
        <v>21066.6666666667</v>
      </c>
      <c r="Z502" s="12">
        <f>(Z464+Z474)*Assumptions!$C$54</f>
        <v>21066.6666666667</v>
      </c>
      <c r="AA502" s="12">
        <f>(AA464+AA474)*Assumptions!$C$54</f>
        <v>21066.6666666667</v>
      </c>
      <c r="AB502" s="12">
        <f>(AB464+AB474)*Assumptions!$C$54</f>
        <v>21066.6666666667</v>
      </c>
      <c r="AC502" s="12">
        <f>(AC464+AC474)*Assumptions!$C$54</f>
        <v>21066.6666666667</v>
      </c>
      <c r="AD502" s="12">
        <f>(AD464+AD474)*Assumptions!$C$54</f>
        <v>21066.6666666667</v>
      </c>
      <c r="AE502" s="12">
        <f>(AE464+AE474)*Assumptions!$C$54</f>
        <v>25333.3333333333</v>
      </c>
      <c r="AF502" s="12">
        <f>(AF464+AF474)*Assumptions!$C$54</f>
        <v>25333.3333333333</v>
      </c>
      <c r="AG502" s="12">
        <f>(AG464+AG474)*Assumptions!$C$54</f>
        <v>25333.3333333333</v>
      </c>
      <c r="AH502" s="12">
        <f>(AH464+AH474)*Assumptions!$C$54</f>
        <v>25333.3333333333</v>
      </c>
      <c r="AI502" s="12">
        <f>(AI464+AI474)*Assumptions!$C$54</f>
        <v>25333.3333333333</v>
      </c>
      <c r="AJ502" s="12">
        <f>(AJ464+AJ474)*Assumptions!$C$54</f>
        <v>25333.3333333333</v>
      </c>
      <c r="AK502" s="12">
        <f>(AK464+AK474)*Assumptions!$C$54</f>
        <v>25333.3333333333</v>
      </c>
      <c r="AL502" s="12">
        <f>(AL464+AL474)*Assumptions!$C$54</f>
        <v>25333.3333333333</v>
      </c>
      <c r="AM502" s="12">
        <f>(AM464+AM474)*Assumptions!$C$54</f>
        <v>25333.3333333333</v>
      </c>
      <c r="AN502" s="12">
        <f>(AN464+AN474)*Assumptions!$C$54</f>
        <v>25333.3333333333</v>
      </c>
      <c r="AO502" s="12">
        <f>(AO464+AO474)*Assumptions!$C$54</f>
        <v>25333.3333333333</v>
      </c>
      <c r="AP502" s="12">
        <f>(AP464+AP474)*Assumptions!$C$54</f>
        <v>25333.3333333333</v>
      </c>
    </row>
    <row r="503">
      <c r="A503" s="11" t="inlineStr">
        <is>
          <t>Messages, codes and notifications</t>
        </is>
      </c>
      <c r="B503" s="14" t="inlineStr">
        <is>
          <t>AED</t>
        </is>
      </c>
      <c r="C503" s="56">
        <f>SUM(G503:R503)</f>
        <v>151067.435364557</v>
      </c>
      <c r="D503" s="56">
        <f>SUM(S503:AD503)</f>
        <v>433203.856608343</v>
      </c>
      <c r="E503" s="56">
        <f>SUM(AE503:AP503)</f>
        <v>684528.727434802</v>
      </c>
      <c r="G503" s="12">
        <f>G478*Assumptions!$C$55</f>
        <v>1920</v>
      </c>
      <c r="H503" s="12">
        <f>H478*Assumptions!$C$55</f>
        <v>3753.6</v>
      </c>
      <c r="I503" s="12">
        <f>I478*Assumptions!$C$55</f>
        <v>5508.0576</v>
      </c>
      <c r="J503" s="12">
        <f>J478*Assumptions!$C$55</f>
        <v>7189.946112</v>
      </c>
      <c r="K503" s="12">
        <f>K478*Assumptions!$C$55</f>
        <v>9405.22547712</v>
      </c>
      <c r="L503" s="12">
        <f>L478*Assumptions!$C$55</f>
        <v>11559.305344512</v>
      </c>
      <c r="M503" s="12">
        <f>M478*Assumptions!$C$55</f>
        <v>13657.1012123382</v>
      </c>
      <c r="N503" s="12">
        <f>N478*Assumptions!$C$55</f>
        <v>15703.0844254752</v>
      </c>
      <c r="O503" s="12">
        <f>O478*Assumptions!$C$55</f>
        <v>17701.3267315186</v>
      </c>
      <c r="P503" s="12">
        <f>P478*Assumptions!$C$55</f>
        <v>19655.5400146109</v>
      </c>
      <c r="Q503" s="12">
        <f>Q478*Assumptions!$C$55</f>
        <v>21569.1117542796</v>
      </c>
      <c r="R503" s="12">
        <f>R478*Assumptions!$C$55</f>
        <v>23445.1366927027</v>
      </c>
      <c r="S503" s="12">
        <f>S478*Assumptions!$C$55</f>
        <v>25619.2451375789</v>
      </c>
      <c r="T503" s="12">
        <f>T478*Assumptions!$C$55</f>
        <v>27732.4282781899</v>
      </c>
      <c r="U503" s="12">
        <f>U478*Assumptions!$C$55</f>
        <v>29789.4800485003</v>
      </c>
      <c r="V503" s="12">
        <f>V478*Assumptions!$C$55</f>
        <v>31794.7701365519</v>
      </c>
      <c r="W503" s="12">
        <f>W478*Assumptions!$C$55</f>
        <v>33662.285832405</v>
      </c>
      <c r="X503" s="12">
        <f>X478*Assumptions!$C$55</f>
        <v>35485.6693980214</v>
      </c>
      <c r="Y503" s="12">
        <f>Y478*Assumptions!$C$55</f>
        <v>37268.2514638335</v>
      </c>
      <c r="Z503" s="12">
        <f>Z478*Assumptions!$C$55</f>
        <v>39013.0808981337</v>
      </c>
      <c r="AA503" s="12">
        <f>AA478*Assumptions!$C$55</f>
        <v>40722.9515437202</v>
      </c>
      <c r="AB503" s="12">
        <f>AB478*Assumptions!$C$55</f>
        <v>42400.4261706346</v>
      </c>
      <c r="AC503" s="12">
        <f>AC478*Assumptions!$C$55</f>
        <v>44047.8579535897</v>
      </c>
      <c r="AD503" s="12">
        <f>AD478*Assumptions!$C$55</f>
        <v>45667.4097471842</v>
      </c>
      <c r="AE503" s="12">
        <f>AE478*Assumptions!$C$55</f>
        <v>47614.3514006659</v>
      </c>
      <c r="AF503" s="12">
        <f>AF478*Assumptions!$C$55</f>
        <v>49508.4353263412</v>
      </c>
      <c r="AG503" s="12">
        <f>AG478*Assumptions!$C$55</f>
        <v>51353.7697113101</v>
      </c>
      <c r="AH503" s="12">
        <f>AH478*Assumptions!$C$55</f>
        <v>53154.1038446349</v>
      </c>
      <c r="AI503" s="12">
        <f>AI478*Assumptions!$C$55</f>
        <v>54836.3631400399</v>
      </c>
      <c r="AJ503" s="12">
        <f>AJ478*Assumptions!$C$55</f>
        <v>56480.1804385905</v>
      </c>
      <c r="AK503" s="12">
        <f>AK478*Assumptions!$C$55</f>
        <v>58088.4240087938</v>
      </c>
      <c r="AL503" s="12">
        <f>AL478*Assumptions!$C$55</f>
        <v>59663.7226132027</v>
      </c>
      <c r="AM503" s="12">
        <f>AM478*Assumptions!$C$55</f>
        <v>61208.4879679546</v>
      </c>
      <c r="AN503" s="12">
        <f>AN478*Assumptions!$C$55</f>
        <v>62724.9348840361</v>
      </c>
      <c r="AO503" s="12">
        <f>AO478*Assumptions!$C$55</f>
        <v>64215.0993458537</v>
      </c>
      <c r="AP503" s="12">
        <f>AP478*Assumptions!$C$55</f>
        <v>65680.854753379</v>
      </c>
    </row>
    <row r="504">
      <c r="A504" s="11" t="inlineStr">
        <is>
          <t>Hosting</t>
        </is>
      </c>
      <c r="B504" s="14" t="inlineStr">
        <is>
          <t>AED</t>
        </is>
      </c>
      <c r="C504" s="56">
        <f>SUM(G504:R504)</f>
        <v>50355.8117881857</v>
      </c>
      <c r="D504" s="56">
        <f>SUM(S504:AD504)</f>
        <v>144401.285536114</v>
      </c>
      <c r="E504" s="56">
        <f>SUM(AE504:AP504)</f>
        <v>228176.242478267</v>
      </c>
      <c r="G504" s="12">
        <f>G478*Assumptions!$C$56</f>
        <v>640</v>
      </c>
      <c r="H504" s="12">
        <f>H478*Assumptions!$C$56</f>
        <v>1251.2</v>
      </c>
      <c r="I504" s="12">
        <f>I478*Assumptions!$C$56</f>
        <v>1836.0192</v>
      </c>
      <c r="J504" s="12">
        <f>J478*Assumptions!$C$56</f>
        <v>2396.648704</v>
      </c>
      <c r="K504" s="12">
        <f>K478*Assumptions!$C$56</f>
        <v>3135.07515904</v>
      </c>
      <c r="L504" s="12">
        <f>L478*Assumptions!$C$56</f>
        <v>3853.101781504</v>
      </c>
      <c r="M504" s="12">
        <f>M478*Assumptions!$C$56</f>
        <v>4552.36707077939</v>
      </c>
      <c r="N504" s="12">
        <f>N478*Assumptions!$C$56</f>
        <v>5234.36147515839</v>
      </c>
      <c r="O504" s="12">
        <f>O478*Assumptions!$C$56</f>
        <v>5900.44224383955</v>
      </c>
      <c r="P504" s="12">
        <f>P478*Assumptions!$C$56</f>
        <v>6551.84667153696</v>
      </c>
      <c r="Q504" s="12">
        <f>Q478*Assumptions!$C$56</f>
        <v>7189.70391809319</v>
      </c>
      <c r="R504" s="12">
        <f>R478*Assumptions!$C$56</f>
        <v>7815.04556423424</v>
      </c>
      <c r="S504" s="12">
        <f>S478*Assumptions!$C$56</f>
        <v>8539.74837919296</v>
      </c>
      <c r="T504" s="12">
        <f>T478*Assumptions!$C$56</f>
        <v>9244.14275939662</v>
      </c>
      <c r="U504" s="12">
        <f>U478*Assumptions!$C$56</f>
        <v>9929.82668283344</v>
      </c>
      <c r="V504" s="12">
        <f>V478*Assumptions!$C$56</f>
        <v>10598.256712184</v>
      </c>
      <c r="W504" s="12">
        <f>W478*Assumptions!$C$56</f>
        <v>11220.761944135</v>
      </c>
      <c r="X504" s="12">
        <f>X478*Assumptions!$C$56</f>
        <v>11828.5564660071</v>
      </c>
      <c r="Y504" s="12">
        <f>Y478*Assumptions!$C$56</f>
        <v>12422.7504879445</v>
      </c>
      <c r="Z504" s="12">
        <f>Z478*Assumptions!$C$56</f>
        <v>13004.3602993779</v>
      </c>
      <c r="AA504" s="12">
        <f>AA478*Assumptions!$C$56</f>
        <v>13574.3171812401</v>
      </c>
      <c r="AB504" s="12">
        <f>AB478*Assumptions!$C$56</f>
        <v>14133.4753902115</v>
      </c>
      <c r="AC504" s="12">
        <f>AC478*Assumptions!$C$56</f>
        <v>14682.6193178632</v>
      </c>
      <c r="AD504" s="12">
        <f>AD478*Assumptions!$C$56</f>
        <v>15222.4699157281</v>
      </c>
      <c r="AE504" s="12">
        <f>AE478*Assumptions!$C$56</f>
        <v>15871.4504668886</v>
      </c>
      <c r="AF504" s="12">
        <f>AF478*Assumptions!$C$56</f>
        <v>16502.811775447</v>
      </c>
      <c r="AG504" s="12">
        <f>AG478*Assumptions!$C$56</f>
        <v>17117.9232371034</v>
      </c>
      <c r="AH504" s="12">
        <f>AH478*Assumptions!$C$56</f>
        <v>17718.0346148783</v>
      </c>
      <c r="AI504" s="12">
        <f>AI478*Assumptions!$C$56</f>
        <v>18278.7877133466</v>
      </c>
      <c r="AJ504" s="12">
        <f>AJ478*Assumptions!$C$56</f>
        <v>18826.7268128635</v>
      </c>
      <c r="AK504" s="12">
        <f>AK478*Assumptions!$C$56</f>
        <v>19362.8080029313</v>
      </c>
      <c r="AL504" s="12">
        <f>AL478*Assumptions!$C$56</f>
        <v>19887.9075377342</v>
      </c>
      <c r="AM504" s="12">
        <f>AM478*Assumptions!$C$56</f>
        <v>20402.8293226515</v>
      </c>
      <c r="AN504" s="12">
        <f>AN478*Assumptions!$C$56</f>
        <v>20908.311628012</v>
      </c>
      <c r="AO504" s="12">
        <f>AO478*Assumptions!$C$56</f>
        <v>21405.0331152846</v>
      </c>
      <c r="AP504" s="12">
        <f>AP478*Assumptions!$C$56</f>
        <v>21893.6182511263</v>
      </c>
    </row>
    <row r="505">
      <c r="A505" s="11" t="inlineStr">
        <is>
          <t>Refunds and chargebacks</t>
        </is>
      </c>
      <c r="B505" s="14" t="inlineStr">
        <is>
          <t>AED</t>
        </is>
      </c>
      <c r="C505" s="56">
        <f>SUM(G505:R505)</f>
        <v>241909.099447811</v>
      </c>
      <c r="D505" s="56">
        <f>SUM(S505:AD505)</f>
        <v>531672.123099545</v>
      </c>
      <c r="E505" s="56">
        <f>SUM(AE505:AP505)</f>
        <v>782252.181279014</v>
      </c>
      <c r="G505" s="12">
        <f>(G493+G494)*Assumptions!$C$57</f>
        <v>10951.2244434286</v>
      </c>
      <c r="H505" s="12">
        <f>(H493+H494)*Assumptions!$C$57</f>
        <v>12448.9195536457</v>
      </c>
      <c r="I505" s="12">
        <f>(I493+I494)*Assumptions!$C$57</f>
        <v>13829.9997953682</v>
      </c>
      <c r="J505" s="12">
        <f>(J493+J494)*Assumptions!$C$57</f>
        <v>15104.6724401316</v>
      </c>
      <c r="K505" s="12">
        <f>(K493+K494)*Assumptions!$C$57</f>
        <v>22282.147077648</v>
      </c>
      <c r="L505" s="12">
        <f>(L493+L494)*Assumptions!$C$57</f>
        <v>23370.7417061797</v>
      </c>
      <c r="M505" s="12">
        <f>(M493+M494)*Assumptions!$C$57</f>
        <v>24377.9769099538</v>
      </c>
      <c r="N505" s="12">
        <f>(N493+N494)*Assumptions!$C$57</f>
        <v>25310.6595041011</v>
      </c>
      <c r="O505" s="12">
        <f>(O493+O494)*Assumptions!$C$57</f>
        <v>22614.6703593191</v>
      </c>
      <c r="P505" s="12">
        <f>(P493+P494)*Assumptions!$C$57</f>
        <v>23274.7342514681</v>
      </c>
      <c r="Q505" s="12">
        <f>(Q493+Q494)*Assumptions!$C$57</f>
        <v>23887.2708366032</v>
      </c>
      <c r="R505" s="12">
        <f>(R493+R494)*Assumptions!$C$57</f>
        <v>24456.0825699634</v>
      </c>
      <c r="S505" s="12">
        <f>(S493+S494)*Assumptions!$C$57</f>
        <v>36398.6133669965</v>
      </c>
      <c r="T505" s="12">
        <f>(T493+T494)*Assumptions!$C$57</f>
        <v>37430.1180889617</v>
      </c>
      <c r="U505" s="12">
        <f>(U493+U494)*Assumptions!$C$57</f>
        <v>38385.9088984588</v>
      </c>
      <c r="V505" s="12">
        <f>(V493+V494)*Assumptions!$C$57</f>
        <v>39272.1874657339</v>
      </c>
      <c r="W505" s="12">
        <f>(W493+W494)*Assumptions!$C$57</f>
        <v>45194.5843005586</v>
      </c>
      <c r="X505" s="12">
        <f>(X493+X494)*Assumptions!$C$57</f>
        <v>45958.2169090896</v>
      </c>
      <c r="Y505" s="12">
        <f>(Y493+Y494)*Assumptions!$C$57</f>
        <v>46667.7415948489</v>
      </c>
      <c r="Z505" s="12">
        <f>(Z493+Z494)*Assumptions!$C$57</f>
        <v>47327.3996291542</v>
      </c>
      <c r="AA505" s="12">
        <f>(AA493+AA494)*Assumptions!$C$57</f>
        <v>47941.0584315295</v>
      </c>
      <c r="AB505" s="12">
        <f>(AB493+AB494)*Assumptions!$C$57</f>
        <v>48512.2483258754</v>
      </c>
      <c r="AC505" s="12">
        <f>(AC493+AC494)*Assumptions!$C$57</f>
        <v>49044.1953722601</v>
      </c>
      <c r="AD505" s="12">
        <f>(AD493+AD494)*Assumptions!$C$57</f>
        <v>49539.8507160772</v>
      </c>
      <c r="AE505" s="12">
        <f>(AE493+AE494)*Assumptions!$C$57</f>
        <v>58352.7295658168</v>
      </c>
      <c r="AF505" s="12">
        <f>(AF493+AF494)*Assumptions!$C$57</f>
        <v>59253.5489527679</v>
      </c>
      <c r="AG505" s="12">
        <f>(AG493+AG494)*Assumptions!$C$57</f>
        <v>60088.9446695999</v>
      </c>
      <c r="AH505" s="12">
        <f>(AH493+AH494)*Assumptions!$C$57</f>
        <v>60864.2070773482</v>
      </c>
      <c r="AI505" s="12">
        <f>(AI493+AI494)*Assumptions!$C$57</f>
        <v>65919.1453224866</v>
      </c>
      <c r="AJ505" s="12">
        <f>(AJ493+AJ494)*Assumptions!$C$57</f>
        <v>66588.1358649491</v>
      </c>
      <c r="AK505" s="12">
        <f>(AK493+AK494)*Assumptions!$C$57</f>
        <v>67210.1657358524</v>
      </c>
      <c r="AL505" s="12">
        <f>(AL493+AL494)*Assumptions!$C$57</f>
        <v>67788.8711241714</v>
      </c>
      <c r="AM505" s="12">
        <f>(AM493+AM494)*Assumptions!$C$57</f>
        <v>68327.5718217008</v>
      </c>
      <c r="AN505" s="12">
        <f>(AN493+AN494)*Assumptions!$C$57</f>
        <v>68829.3019939868</v>
      </c>
      <c r="AO505" s="12">
        <f>(AO493+AO494)*Assumptions!$C$57</f>
        <v>69296.837690551</v>
      </c>
      <c r="AP505" s="12">
        <f>(AP493+AP494)*Assumptions!$C$57</f>
        <v>69732.7214597829</v>
      </c>
    </row>
    <row r="506">
      <c r="A506" s="35" t="inlineStr">
        <is>
          <t>Fixed costs (AED)</t>
        </is>
      </c>
      <c r="B506" s="14" t="inlineStr">
        <is>
          <t>AED</t>
        </is>
      </c>
      <c r="C506" s="56">
        <f>SUM(G506:R506)</f>
        <v>3776.68588411393</v>
      </c>
      <c r="D506" s="56">
        <f>SUM(S506:AD506)</f>
        <v>10830.0964152086</v>
      </c>
      <c r="E506" s="56">
        <f>SUM(AE506:AP506)</f>
        <v>17113.2181858701</v>
      </c>
      <c r="G506" s="12">
        <f>G496*Assumptions!$C$59</f>
        <v>48</v>
      </c>
      <c r="H506" s="12">
        <f>H496*Assumptions!$C$59</f>
        <v>93.84</v>
      </c>
      <c r="I506" s="12">
        <f>I496*Assumptions!$C$59</f>
        <v>137.70144</v>
      </c>
      <c r="J506" s="12">
        <f>J496*Assumptions!$C$59</f>
        <v>179.7486528</v>
      </c>
      <c r="K506" s="12">
        <f>K496*Assumptions!$C$59</f>
        <v>235.130636928</v>
      </c>
      <c r="L506" s="12">
        <f>L496*Assumptions!$C$59</f>
        <v>288.9826336128</v>
      </c>
      <c r="M506" s="12">
        <f>M496*Assumptions!$C$59</f>
        <v>341.427530308454</v>
      </c>
      <c r="N506" s="12">
        <f>N496*Assumptions!$C$59</f>
        <v>392.577110636879</v>
      </c>
      <c r="O506" s="12">
        <f>O496*Assumptions!$C$59</f>
        <v>442.533168287966</v>
      </c>
      <c r="P506" s="12">
        <f>P496*Assumptions!$C$59</f>
        <v>491.388500365272</v>
      </c>
      <c r="Q506" s="12">
        <f>Q496*Assumptions!$C$59</f>
        <v>539.22779385699</v>
      </c>
      <c r="R506" s="12">
        <f>R496*Assumptions!$C$59</f>
        <v>586.128417317568</v>
      </c>
      <c r="S506" s="12">
        <f>S496*Assumptions!$C$59</f>
        <v>640.481128439472</v>
      </c>
      <c r="T506" s="12">
        <f>T496*Assumptions!$C$59</f>
        <v>693.310706954747</v>
      </c>
      <c r="U506" s="12">
        <f>U496*Assumptions!$C$59</f>
        <v>744.737001212508</v>
      </c>
      <c r="V506" s="12">
        <f>V496*Assumptions!$C$59</f>
        <v>794.869253413798</v>
      </c>
      <c r="W506" s="12">
        <f>W496*Assumptions!$C$59</f>
        <v>841.557145810125</v>
      </c>
      <c r="X506" s="12">
        <f>X496*Assumptions!$C$59</f>
        <v>887.141734950535</v>
      </c>
      <c r="Y506" s="12">
        <f>Y496*Assumptions!$C$59</f>
        <v>931.706286595838</v>
      </c>
      <c r="Z506" s="12">
        <f>Z496*Assumptions!$C$59</f>
        <v>975.327022453342</v>
      </c>
      <c r="AA506" s="12">
        <f>AA496*Assumptions!$C$59</f>
        <v>1018.07378859301</v>
      </c>
      <c r="AB506" s="12">
        <f>AB496*Assumptions!$C$59</f>
        <v>1060.01065426587</v>
      </c>
      <c r="AC506" s="12">
        <f>AC496*Assumptions!$C$59</f>
        <v>1101.19644883974</v>
      </c>
      <c r="AD506" s="12">
        <f>AD496*Assumptions!$C$59</f>
        <v>1141.68524367961</v>
      </c>
      <c r="AE506" s="12">
        <f>AE496*Assumptions!$C$59</f>
        <v>1190.35878501665</v>
      </c>
      <c r="AF506" s="12">
        <f>AF496*Assumptions!$C$59</f>
        <v>1237.71088315853</v>
      </c>
      <c r="AG506" s="12">
        <f>AG496*Assumptions!$C$59</f>
        <v>1283.84424278275</v>
      </c>
      <c r="AH506" s="12">
        <f>AH496*Assumptions!$C$59</f>
        <v>1328.85259611587</v>
      </c>
      <c r="AI506" s="12">
        <f>AI496*Assumptions!$C$59</f>
        <v>1370.909078501</v>
      </c>
      <c r="AJ506" s="12">
        <f>AJ496*Assumptions!$C$59</f>
        <v>1412.00451096476</v>
      </c>
      <c r="AK506" s="12">
        <f>AK496*Assumptions!$C$59</f>
        <v>1452.21060021985</v>
      </c>
      <c r="AL506" s="12">
        <f>AL496*Assumptions!$C$59</f>
        <v>1491.59306533007</v>
      </c>
      <c r="AM506" s="12">
        <f>AM496*Assumptions!$C$59</f>
        <v>1530.21219919886</v>
      </c>
      <c r="AN506" s="12">
        <f>AN496*Assumptions!$C$59</f>
        <v>1568.1233721009</v>
      </c>
      <c r="AO506" s="12">
        <f>AO496*Assumptions!$C$59</f>
        <v>1605.37748364634</v>
      </c>
      <c r="AP506" s="12">
        <f>AP496*Assumptions!$C$59</f>
        <v>1642.02136883448</v>
      </c>
    </row>
    <row r="507">
      <c r="A507" s="11" t="inlineStr">
        <is>
          <t>Paid to law firms</t>
        </is>
      </c>
      <c r="B507" s="14" t="inlineStr">
        <is>
          <t>AED</t>
        </is>
      </c>
      <c r="C507" s="56">
        <f>SUM(G507:R507)</f>
        <v>0</v>
      </c>
      <c r="D507" s="56">
        <f>SUM(S507:AD507)</f>
        <v>0</v>
      </c>
      <c r="E507" s="56">
        <f>SUM(AE507:AP507)</f>
        <v>0</v>
      </c>
      <c r="G507" s="12">
        <f>G496*Assumptions!$C$60</f>
        <v>0</v>
      </c>
      <c r="H507" s="12">
        <f>H496*Assumptions!$C$60</f>
        <v>0</v>
      </c>
      <c r="I507" s="12">
        <f>I496*Assumptions!$C$60</f>
        <v>0</v>
      </c>
      <c r="J507" s="12">
        <f>J496*Assumptions!$C$60</f>
        <v>0</v>
      </c>
      <c r="K507" s="12">
        <f>K496*Assumptions!$C$60</f>
        <v>0</v>
      </c>
      <c r="L507" s="12">
        <f>L496*Assumptions!$C$60</f>
        <v>0</v>
      </c>
      <c r="M507" s="12">
        <f>M496*Assumptions!$C$60</f>
        <v>0</v>
      </c>
      <c r="N507" s="12">
        <f>N496*Assumptions!$C$60</f>
        <v>0</v>
      </c>
      <c r="O507" s="12">
        <f>O496*Assumptions!$C$60</f>
        <v>0</v>
      </c>
      <c r="P507" s="12">
        <f>P496*Assumptions!$C$60</f>
        <v>0</v>
      </c>
      <c r="Q507" s="12">
        <f>Q496*Assumptions!$C$60</f>
        <v>0</v>
      </c>
      <c r="R507" s="12">
        <f>R496*Assumptions!$C$60</f>
        <v>0</v>
      </c>
      <c r="S507" s="12">
        <f>S496*Assumptions!$C$60</f>
        <v>0</v>
      </c>
      <c r="T507" s="12">
        <f>T496*Assumptions!$C$60</f>
        <v>0</v>
      </c>
      <c r="U507" s="12">
        <f>U496*Assumptions!$C$60</f>
        <v>0</v>
      </c>
      <c r="V507" s="12">
        <f>V496*Assumptions!$C$60</f>
        <v>0</v>
      </c>
      <c r="W507" s="12">
        <f>W496*Assumptions!$C$60</f>
        <v>0</v>
      </c>
      <c r="X507" s="12">
        <f>X496*Assumptions!$C$60</f>
        <v>0</v>
      </c>
      <c r="Y507" s="12">
        <f>Y496*Assumptions!$C$60</f>
        <v>0</v>
      </c>
      <c r="Z507" s="12">
        <f>Z496*Assumptions!$C$60</f>
        <v>0</v>
      </c>
      <c r="AA507" s="12">
        <f>AA496*Assumptions!$C$60</f>
        <v>0</v>
      </c>
      <c r="AB507" s="12">
        <f>AB496*Assumptions!$C$60</f>
        <v>0</v>
      </c>
      <c r="AC507" s="12">
        <f>AC496*Assumptions!$C$60</f>
        <v>0</v>
      </c>
      <c r="AD507" s="12">
        <f>AD496*Assumptions!$C$60</f>
        <v>0</v>
      </c>
      <c r="AE507" s="12">
        <f>AE496*Assumptions!$C$60</f>
        <v>0</v>
      </c>
      <c r="AF507" s="12">
        <f>AF496*Assumptions!$C$60</f>
        <v>0</v>
      </c>
      <c r="AG507" s="12">
        <f>AG496*Assumptions!$C$60</f>
        <v>0</v>
      </c>
      <c r="AH507" s="12">
        <f>AH496*Assumptions!$C$60</f>
        <v>0</v>
      </c>
      <c r="AI507" s="12">
        <f>AI496*Assumptions!$C$60</f>
        <v>0</v>
      </c>
      <c r="AJ507" s="12">
        <f>AJ496*Assumptions!$C$60</f>
        <v>0</v>
      </c>
      <c r="AK507" s="12">
        <f>AK496*Assumptions!$C$60</f>
        <v>0</v>
      </c>
      <c r="AL507" s="12">
        <f>AL496*Assumptions!$C$60</f>
        <v>0</v>
      </c>
      <c r="AM507" s="12">
        <f>AM496*Assumptions!$C$60</f>
        <v>0</v>
      </c>
      <c r="AN507" s="12">
        <f>AN496*Assumptions!$C$60</f>
        <v>0</v>
      </c>
      <c r="AO507" s="12">
        <f>AO496*Assumptions!$C$60</f>
        <v>0</v>
      </c>
      <c r="AP507" s="12">
        <f>AP496*Assumptions!$C$60</f>
        <v>0</v>
      </c>
    </row>
    <row r="508">
      <c r="A508" s="38" t="inlineStr">
        <is>
          <t>Direct costs</t>
        </is>
      </c>
      <c r="B508" s="58" t="inlineStr">
        <is>
          <t>AED</t>
        </is>
      </c>
      <c r="C508" s="59">
        <f>SUM(G508:R508)</f>
        <v>632709.032484667</v>
      </c>
      <c r="D508" s="59">
        <f>SUM(S508:AD508)</f>
        <v>1372907.36165921</v>
      </c>
      <c r="E508" s="59">
        <f>SUM(AE508:AP508)</f>
        <v>2016070.36937795</v>
      </c>
      <c r="F508" s="40" t="n"/>
      <c r="G508" s="51">
        <f>SUM(G502:G507)</f>
        <v>26359.2244434286</v>
      </c>
      <c r="H508" s="51">
        <f>SUM(H502:H507)</f>
        <v>30347.5595536457</v>
      </c>
      <c r="I508" s="51">
        <f>SUM(I502:I507)</f>
        <v>34111.7780353682</v>
      </c>
      <c r="J508" s="51">
        <f>SUM(J502:J507)</f>
        <v>37671.0159089316</v>
      </c>
      <c r="K508" s="51">
        <f>SUM(K502:K507)</f>
        <v>51857.578350736</v>
      </c>
      <c r="L508" s="51">
        <f>SUM(L502:L507)</f>
        <v>55872.1314658085</v>
      </c>
      <c r="M508" s="51">
        <f>SUM(M502:M507)</f>
        <v>59728.8727233798</v>
      </c>
      <c r="N508" s="51">
        <f>SUM(N502:N507)</f>
        <v>63440.6825153716</v>
      </c>
      <c r="O508" s="51">
        <f>SUM(O502:O507)</f>
        <v>63458.9725029652</v>
      </c>
      <c r="P508" s="51">
        <f>SUM(P502:P507)</f>
        <v>66773.5094379812</v>
      </c>
      <c r="Q508" s="51">
        <f>SUM(Q502:Q507)</f>
        <v>69985.314302833</v>
      </c>
      <c r="R508" s="51">
        <f>SUM(R502:R507)</f>
        <v>73102.393244218</v>
      </c>
      <c r="S508" s="51">
        <f>SUM(S502:S507)</f>
        <v>92264.7546788745</v>
      </c>
      <c r="T508" s="51">
        <f>SUM(T502:T507)</f>
        <v>96166.6665001696</v>
      </c>
      <c r="U508" s="51">
        <f>SUM(U502:U507)</f>
        <v>99916.6192976718</v>
      </c>
      <c r="V508" s="51">
        <f>SUM(V502:V507)</f>
        <v>103526.75023455</v>
      </c>
      <c r="W508" s="51">
        <f>SUM(W502:W507)</f>
        <v>111985.855889575</v>
      </c>
      <c r="X508" s="51">
        <f>SUM(X502:X507)</f>
        <v>115226.251174735</v>
      </c>
      <c r="Y508" s="51">
        <f>SUM(Y502:Y507)</f>
        <v>118357.116499889</v>
      </c>
      <c r="Z508" s="51">
        <f>SUM(Z502:Z507)</f>
        <v>121386.834515786</v>
      </c>
      <c r="AA508" s="51">
        <f>SUM(AA502:AA507)</f>
        <v>124323.06761175</v>
      </c>
      <c r="AB508" s="51">
        <f>SUM(AB502:AB507)</f>
        <v>127172.827207654</v>
      </c>
      <c r="AC508" s="51">
        <f>SUM(AC502:AC507)</f>
        <v>129942.535759219</v>
      </c>
      <c r="AD508" s="51">
        <f>SUM(AD502:AD507)</f>
        <v>132638.082289336</v>
      </c>
      <c r="AE508" s="51">
        <f>SUM(AE502:AE507)</f>
        <v>148362.223551721</v>
      </c>
      <c r="AF508" s="51">
        <f>SUM(AF502:AF507)</f>
        <v>151835.840271048</v>
      </c>
      <c r="AG508" s="51">
        <f>SUM(AG502:AG507)</f>
        <v>155177.815194129</v>
      </c>
      <c r="AH508" s="51">
        <f>SUM(AH502:AH507)</f>
        <v>158398.531466311</v>
      </c>
      <c r="AI508" s="51">
        <f>SUM(AI502:AI507)</f>
        <v>165738.538587707</v>
      </c>
      <c r="AJ508" s="51">
        <f>SUM(AJ502:AJ507)</f>
        <v>168640.380960701</v>
      </c>
      <c r="AK508" s="51">
        <f>SUM(AK502:AK507)</f>
        <v>171446.941681131</v>
      </c>
      <c r="AL508" s="51">
        <f>SUM(AL502:AL507)</f>
        <v>174165.427673772</v>
      </c>
      <c r="AM508" s="51">
        <f>SUM(AM502:AM507)</f>
        <v>176802.434644839</v>
      </c>
      <c r="AN508" s="51">
        <f>SUM(AN502:AN507)</f>
        <v>179364.005211469</v>
      </c>
      <c r="AO508" s="51">
        <f>SUM(AO502:AO507)</f>
        <v>181855.680968669</v>
      </c>
      <c r="AP508" s="51">
        <f>SUM(AP502:AP507)</f>
        <v>184282.549166456</v>
      </c>
    </row>
    <row r="509">
      <c r="A509" s="4" t="inlineStr">
        <is>
          <t>Contribution</t>
        </is>
      </c>
      <c r="B509" s="14" t="inlineStr">
        <is>
          <t>AED</t>
        </is>
      </c>
      <c r="C509" s="56">
        <f>SUM(G509:R509)</f>
        <v>7927988.42541997</v>
      </c>
      <c r="D509" s="56">
        <f>SUM(S509:AD509)</f>
        <v>17974011.2039402</v>
      </c>
      <c r="E509" s="56">
        <f>SUM(AE509:AP509)</f>
        <v>26865985.067803</v>
      </c>
      <c r="G509" s="57">
        <f>G499-G508</f>
        <v>341081.590337524</v>
      </c>
      <c r="H509" s="57">
        <f>H499-H508</f>
        <v>389308.425567878</v>
      </c>
      <c r="I509" s="57">
        <f>I499-I508</f>
        <v>433773.287143573</v>
      </c>
      <c r="J509" s="57">
        <f>J499-J508</f>
        <v>474805.498068788</v>
      </c>
      <c r="K509" s="57">
        <f>K499-K508</f>
        <v>702637.189417265</v>
      </c>
      <c r="L509" s="57">
        <f>L499-L508</f>
        <v>766499.987115435</v>
      </c>
      <c r="M509" s="57">
        <f>M499-M508</f>
        <v>804084.48715468</v>
      </c>
      <c r="N509" s="57">
        <f>N499-N508</f>
        <v>839134.534216865</v>
      </c>
      <c r="O509" s="57">
        <f>O499-O508</f>
        <v>756743.348050866</v>
      </c>
      <c r="P509" s="57">
        <f>P499-P508</f>
        <v>782759.240665747</v>
      </c>
      <c r="Q509" s="57">
        <f>Q499-Q508</f>
        <v>807141.215995823</v>
      </c>
      <c r="R509" s="57">
        <f>R499-R508</f>
        <v>830019.621685532</v>
      </c>
      <c r="S509" s="57">
        <f>S499-S508</f>
        <v>1217094.52682026</v>
      </c>
      <c r="T509" s="57">
        <f>T499-T508</f>
        <v>1255500.54250843</v>
      </c>
      <c r="U509" s="57">
        <f>U499-U508</f>
        <v>1291324.2274995</v>
      </c>
      <c r="V509" s="57">
        <f>V499-V508</f>
        <v>1324776.55330198</v>
      </c>
      <c r="W509" s="57">
        <f>W499-W508</f>
        <v>1520733.8593339</v>
      </c>
      <c r="X509" s="57">
        <f>X499-X508</f>
        <v>1549785.57270416</v>
      </c>
      <c r="Y509" s="57">
        <f>Y499-Y508</f>
        <v>1576990.21298445</v>
      </c>
      <c r="Z509" s="57">
        <f>Z499-Z508</f>
        <v>1602492.20649069</v>
      </c>
      <c r="AA509" s="57">
        <f>AA499-AA508</f>
        <v>1626423.28172819</v>
      </c>
      <c r="AB509" s="57">
        <f>AB499-AB508</f>
        <v>1648903.71512807</v>
      </c>
      <c r="AC509" s="57">
        <f>AC499-AC508</f>
        <v>1670043.44397541</v>
      </c>
      <c r="AD509" s="57">
        <f>AD499-AD508</f>
        <v>1689943.06146518</v>
      </c>
      <c r="AE509" s="57">
        <f>AE499-AE508</f>
        <v>1995282.579728</v>
      </c>
      <c r="AF509" s="57">
        <f>AF499-AF508</f>
        <v>2028939.09062833</v>
      </c>
      <c r="AG509" s="57">
        <f>AG499-AG508</f>
        <v>2060363.64354328</v>
      </c>
      <c r="AH509" s="57">
        <f>AH499-AH508</f>
        <v>2089736.26052934</v>
      </c>
      <c r="AI509" s="57">
        <f>AI499-AI508</f>
        <v>2257202.66727033</v>
      </c>
      <c r="AJ509" s="57">
        <f>AJ499-AJ508</f>
        <v>2282764.82451565</v>
      </c>
      <c r="AK509" s="57">
        <f>AK499-AK508</f>
        <v>2306723.50621359</v>
      </c>
      <c r="AL509" s="57">
        <f>AL499-AL508</f>
        <v>2329202.56959812</v>
      </c>
      <c r="AM509" s="57">
        <f>AM499-AM508</f>
        <v>2350315.12262502</v>
      </c>
      <c r="AN509" s="57">
        <f>AN499-AN508</f>
        <v>2370164.56706989</v>
      </c>
      <c r="AO509" s="57">
        <f>AO499-AO508</f>
        <v>2388845.53126332</v>
      </c>
      <c r="AP509" s="57">
        <f>AP499-AP508</f>
        <v>2406444.70481815</v>
      </c>
    </row>
    <row r="512">
      <c r="A512" s="11" t="inlineStr">
        <is>
          <t>Performance marketing</t>
        </is>
      </c>
      <c r="B512" s="14" t="inlineStr">
        <is>
          <t>AED</t>
        </is>
      </c>
      <c r="C512" s="56">
        <f>SUM(G512:R512)</f>
        <v>1800000</v>
      </c>
      <c r="D512" s="56">
        <f>SUM(S512:AD512)</f>
        <v>2400000</v>
      </c>
      <c r="E512" s="56">
        <f>SUM(AE512:AP512)</f>
        <v>3000000</v>
      </c>
      <c r="G512" s="12">
        <f>G460</f>
        <v>150000</v>
      </c>
      <c r="H512" s="12">
        <f>H460</f>
        <v>150000</v>
      </c>
      <c r="I512" s="12">
        <f>I460</f>
        <v>150000</v>
      </c>
      <c r="J512" s="12">
        <f>J460</f>
        <v>150000</v>
      </c>
      <c r="K512" s="12">
        <f>K460</f>
        <v>150000</v>
      </c>
      <c r="L512" s="12">
        <f>L460</f>
        <v>150000</v>
      </c>
      <c r="M512" s="12">
        <f>M460</f>
        <v>150000</v>
      </c>
      <c r="N512" s="12">
        <f>N460</f>
        <v>150000</v>
      </c>
      <c r="O512" s="12">
        <f>O460</f>
        <v>150000</v>
      </c>
      <c r="P512" s="12">
        <f>P460</f>
        <v>150000</v>
      </c>
      <c r="Q512" s="12">
        <f>Q460</f>
        <v>150000</v>
      </c>
      <c r="R512" s="12">
        <f>R460</f>
        <v>150000</v>
      </c>
      <c r="S512" s="12">
        <f>S460</f>
        <v>200000</v>
      </c>
      <c r="T512" s="12">
        <f>T460</f>
        <v>200000</v>
      </c>
      <c r="U512" s="12">
        <f>U460</f>
        <v>200000</v>
      </c>
      <c r="V512" s="12">
        <f>V460</f>
        <v>200000</v>
      </c>
      <c r="W512" s="12">
        <f>W460</f>
        <v>200000</v>
      </c>
      <c r="X512" s="12">
        <f>X460</f>
        <v>200000</v>
      </c>
      <c r="Y512" s="12">
        <f>Y460</f>
        <v>200000</v>
      </c>
      <c r="Z512" s="12">
        <f>Z460</f>
        <v>200000</v>
      </c>
      <c r="AA512" s="12">
        <f>AA460</f>
        <v>200000</v>
      </c>
      <c r="AB512" s="12">
        <f>AB460</f>
        <v>200000</v>
      </c>
      <c r="AC512" s="12">
        <f>AC460</f>
        <v>200000</v>
      </c>
      <c r="AD512" s="12">
        <f>AD460</f>
        <v>200000</v>
      </c>
      <c r="AE512" s="12">
        <f>AE460</f>
        <v>250000</v>
      </c>
      <c r="AF512" s="12">
        <f>AF460</f>
        <v>250000</v>
      </c>
      <c r="AG512" s="12">
        <f>AG460</f>
        <v>250000</v>
      </c>
      <c r="AH512" s="12">
        <f>AH460</f>
        <v>250000</v>
      </c>
      <c r="AI512" s="12">
        <f>AI460</f>
        <v>250000</v>
      </c>
      <c r="AJ512" s="12">
        <f>AJ460</f>
        <v>250000</v>
      </c>
      <c r="AK512" s="12">
        <f>AK460</f>
        <v>250000</v>
      </c>
      <c r="AL512" s="12">
        <f>AL460</f>
        <v>250000</v>
      </c>
      <c r="AM512" s="12">
        <f>AM460</f>
        <v>250000</v>
      </c>
      <c r="AN512" s="12">
        <f>AN460</f>
        <v>250000</v>
      </c>
      <c r="AO512" s="12">
        <f>AO460</f>
        <v>250000</v>
      </c>
      <c r="AP512" s="12">
        <f>AP460</f>
        <v>250000</v>
      </c>
    </row>
    <row r="513">
      <c r="A513" s="11" t="inlineStr">
        <is>
          <t>Helios AI agency</t>
        </is>
      </c>
      <c r="B513" s="14" t="inlineStr">
        <is>
          <t>AED</t>
        </is>
      </c>
      <c r="C513" s="56">
        <f>SUM(G513:R513)</f>
        <v>480000</v>
      </c>
      <c r="D513" s="56">
        <f>SUM(S513:AD513)</f>
        <v>480000</v>
      </c>
      <c r="E513" s="56">
        <f>SUM(AE513:AP513)</f>
        <v>480000</v>
      </c>
      <c r="G513" s="12">
        <f>Assumptions!$C$74</f>
        <v>40000</v>
      </c>
      <c r="H513" s="12">
        <f>Assumptions!$C$74</f>
        <v>40000</v>
      </c>
      <c r="I513" s="12">
        <f>Assumptions!$C$74</f>
        <v>40000</v>
      </c>
      <c r="J513" s="12">
        <f>Assumptions!$C$74</f>
        <v>40000</v>
      </c>
      <c r="K513" s="12">
        <f>Assumptions!$C$74</f>
        <v>40000</v>
      </c>
      <c r="L513" s="12">
        <f>Assumptions!$C$74</f>
        <v>40000</v>
      </c>
      <c r="M513" s="12">
        <f>Assumptions!$C$74</f>
        <v>40000</v>
      </c>
      <c r="N513" s="12">
        <f>Assumptions!$C$74</f>
        <v>40000</v>
      </c>
      <c r="O513" s="12">
        <f>Assumptions!$C$74</f>
        <v>40000</v>
      </c>
      <c r="P513" s="12">
        <f>Assumptions!$C$74</f>
        <v>40000</v>
      </c>
      <c r="Q513" s="12">
        <f>Assumptions!$C$74</f>
        <v>40000</v>
      </c>
      <c r="R513" s="12">
        <f>Assumptions!$C$74</f>
        <v>40000</v>
      </c>
      <c r="S513" s="12">
        <f>Assumptions!$C$74</f>
        <v>40000</v>
      </c>
      <c r="T513" s="12">
        <f>Assumptions!$C$74</f>
        <v>40000</v>
      </c>
      <c r="U513" s="12">
        <f>Assumptions!$C$74</f>
        <v>40000</v>
      </c>
      <c r="V513" s="12">
        <f>Assumptions!$C$74</f>
        <v>40000</v>
      </c>
      <c r="W513" s="12">
        <f>Assumptions!$C$74</f>
        <v>40000</v>
      </c>
      <c r="X513" s="12">
        <f>Assumptions!$C$74</f>
        <v>40000</v>
      </c>
      <c r="Y513" s="12">
        <f>Assumptions!$C$74</f>
        <v>40000</v>
      </c>
      <c r="Z513" s="12">
        <f>Assumptions!$C$74</f>
        <v>40000</v>
      </c>
      <c r="AA513" s="12">
        <f>Assumptions!$C$74</f>
        <v>40000</v>
      </c>
      <c r="AB513" s="12">
        <f>Assumptions!$C$74</f>
        <v>40000</v>
      </c>
      <c r="AC513" s="12">
        <f>Assumptions!$C$74</f>
        <v>40000</v>
      </c>
      <c r="AD513" s="12">
        <f>Assumptions!$C$74</f>
        <v>40000</v>
      </c>
      <c r="AE513" s="12">
        <f>Assumptions!$C$74</f>
        <v>40000</v>
      </c>
      <c r="AF513" s="12">
        <f>Assumptions!$C$74</f>
        <v>40000</v>
      </c>
      <c r="AG513" s="12">
        <f>Assumptions!$C$74</f>
        <v>40000</v>
      </c>
      <c r="AH513" s="12">
        <f>Assumptions!$C$74</f>
        <v>40000</v>
      </c>
      <c r="AI513" s="12">
        <f>Assumptions!$C$74</f>
        <v>40000</v>
      </c>
      <c r="AJ513" s="12">
        <f>Assumptions!$C$74</f>
        <v>40000</v>
      </c>
      <c r="AK513" s="12">
        <f>Assumptions!$C$74</f>
        <v>40000</v>
      </c>
      <c r="AL513" s="12">
        <f>Assumptions!$C$74</f>
        <v>40000</v>
      </c>
      <c r="AM513" s="12">
        <f>Assumptions!$C$74</f>
        <v>40000</v>
      </c>
      <c r="AN513" s="12">
        <f>Assumptions!$C$74</f>
        <v>40000</v>
      </c>
      <c r="AO513" s="12">
        <f>Assumptions!$C$74</f>
        <v>40000</v>
      </c>
      <c r="AP513" s="12">
        <f>Assumptions!$C$74</f>
        <v>40000</v>
      </c>
    </row>
    <row r="514">
      <c r="A514" s="11" t="inlineStr">
        <is>
          <t>Public relations</t>
        </is>
      </c>
      <c r="B514" s="14" t="inlineStr">
        <is>
          <t>AED</t>
        </is>
      </c>
      <c r="C514" s="56">
        <f>SUM(G514:R514)</f>
        <v>360000</v>
      </c>
      <c r="D514" s="56">
        <f>SUM(S514:AD514)</f>
        <v>240000</v>
      </c>
      <c r="E514" s="56">
        <f>SUM(AE514:AP514)</f>
        <v>240000</v>
      </c>
      <c r="G514" s="12">
        <f>IF(G456&lt;=Assumptions!$C$76,Assumptions!$C$75,Assumptions!$C$77)</f>
        <v>40000</v>
      </c>
      <c r="H514" s="12">
        <f>IF(H456&lt;=Assumptions!$C$76,Assumptions!$C$75,Assumptions!$C$77)</f>
        <v>40000</v>
      </c>
      <c r="I514" s="12">
        <f>IF(I456&lt;=Assumptions!$C$76,Assumptions!$C$75,Assumptions!$C$77)</f>
        <v>40000</v>
      </c>
      <c r="J514" s="12">
        <f>IF(J456&lt;=Assumptions!$C$76,Assumptions!$C$75,Assumptions!$C$77)</f>
        <v>40000</v>
      </c>
      <c r="K514" s="12">
        <f>IF(K456&lt;=Assumptions!$C$76,Assumptions!$C$75,Assumptions!$C$77)</f>
        <v>40000</v>
      </c>
      <c r="L514" s="12">
        <f>IF(L456&lt;=Assumptions!$C$76,Assumptions!$C$75,Assumptions!$C$77)</f>
        <v>40000</v>
      </c>
      <c r="M514" s="12">
        <f>IF(M456&lt;=Assumptions!$C$76,Assumptions!$C$75,Assumptions!$C$77)</f>
        <v>20000</v>
      </c>
      <c r="N514" s="12">
        <f>IF(N456&lt;=Assumptions!$C$76,Assumptions!$C$75,Assumptions!$C$77)</f>
        <v>20000</v>
      </c>
      <c r="O514" s="12">
        <f>IF(O456&lt;=Assumptions!$C$76,Assumptions!$C$75,Assumptions!$C$77)</f>
        <v>20000</v>
      </c>
      <c r="P514" s="12">
        <f>IF(P456&lt;=Assumptions!$C$76,Assumptions!$C$75,Assumptions!$C$77)</f>
        <v>20000</v>
      </c>
      <c r="Q514" s="12">
        <f>IF(Q456&lt;=Assumptions!$C$76,Assumptions!$C$75,Assumptions!$C$77)</f>
        <v>20000</v>
      </c>
      <c r="R514" s="12">
        <f>IF(R456&lt;=Assumptions!$C$76,Assumptions!$C$75,Assumptions!$C$77)</f>
        <v>20000</v>
      </c>
      <c r="S514" s="12">
        <f>IF(S456&lt;=Assumptions!$C$76,Assumptions!$C$75,Assumptions!$C$77)</f>
        <v>20000</v>
      </c>
      <c r="T514" s="12">
        <f>IF(T456&lt;=Assumptions!$C$76,Assumptions!$C$75,Assumptions!$C$77)</f>
        <v>20000</v>
      </c>
      <c r="U514" s="12">
        <f>IF(U456&lt;=Assumptions!$C$76,Assumptions!$C$75,Assumptions!$C$77)</f>
        <v>20000</v>
      </c>
      <c r="V514" s="12">
        <f>IF(V456&lt;=Assumptions!$C$76,Assumptions!$C$75,Assumptions!$C$77)</f>
        <v>20000</v>
      </c>
      <c r="W514" s="12">
        <f>IF(W456&lt;=Assumptions!$C$76,Assumptions!$C$75,Assumptions!$C$77)</f>
        <v>20000</v>
      </c>
      <c r="X514" s="12">
        <f>IF(X456&lt;=Assumptions!$C$76,Assumptions!$C$75,Assumptions!$C$77)</f>
        <v>20000</v>
      </c>
      <c r="Y514" s="12">
        <f>IF(Y456&lt;=Assumptions!$C$76,Assumptions!$C$75,Assumptions!$C$77)</f>
        <v>20000</v>
      </c>
      <c r="Z514" s="12">
        <f>IF(Z456&lt;=Assumptions!$C$76,Assumptions!$C$75,Assumptions!$C$77)</f>
        <v>20000</v>
      </c>
      <c r="AA514" s="12">
        <f>IF(AA456&lt;=Assumptions!$C$76,Assumptions!$C$75,Assumptions!$C$77)</f>
        <v>20000</v>
      </c>
      <c r="AB514" s="12">
        <f>IF(AB456&lt;=Assumptions!$C$76,Assumptions!$C$75,Assumptions!$C$77)</f>
        <v>20000</v>
      </c>
      <c r="AC514" s="12">
        <f>IF(AC456&lt;=Assumptions!$C$76,Assumptions!$C$75,Assumptions!$C$77)</f>
        <v>20000</v>
      </c>
      <c r="AD514" s="12">
        <f>IF(AD456&lt;=Assumptions!$C$76,Assumptions!$C$75,Assumptions!$C$77)</f>
        <v>20000</v>
      </c>
      <c r="AE514" s="12">
        <f>IF(AE456&lt;=Assumptions!$C$76,Assumptions!$C$75,Assumptions!$C$77)</f>
        <v>20000</v>
      </c>
      <c r="AF514" s="12">
        <f>IF(AF456&lt;=Assumptions!$C$76,Assumptions!$C$75,Assumptions!$C$77)</f>
        <v>20000</v>
      </c>
      <c r="AG514" s="12">
        <f>IF(AG456&lt;=Assumptions!$C$76,Assumptions!$C$75,Assumptions!$C$77)</f>
        <v>20000</v>
      </c>
      <c r="AH514" s="12">
        <f>IF(AH456&lt;=Assumptions!$C$76,Assumptions!$C$75,Assumptions!$C$77)</f>
        <v>20000</v>
      </c>
      <c r="AI514" s="12">
        <f>IF(AI456&lt;=Assumptions!$C$76,Assumptions!$C$75,Assumptions!$C$77)</f>
        <v>20000</v>
      </c>
      <c r="AJ514" s="12">
        <f>IF(AJ456&lt;=Assumptions!$C$76,Assumptions!$C$75,Assumptions!$C$77)</f>
        <v>20000</v>
      </c>
      <c r="AK514" s="12">
        <f>IF(AK456&lt;=Assumptions!$C$76,Assumptions!$C$75,Assumptions!$C$77)</f>
        <v>20000</v>
      </c>
      <c r="AL514" s="12">
        <f>IF(AL456&lt;=Assumptions!$C$76,Assumptions!$C$75,Assumptions!$C$77)</f>
        <v>20000</v>
      </c>
      <c r="AM514" s="12">
        <f>IF(AM456&lt;=Assumptions!$C$76,Assumptions!$C$75,Assumptions!$C$77)</f>
        <v>20000</v>
      </c>
      <c r="AN514" s="12">
        <f>IF(AN456&lt;=Assumptions!$C$76,Assumptions!$C$75,Assumptions!$C$77)</f>
        <v>20000</v>
      </c>
      <c r="AO514" s="12">
        <f>IF(AO456&lt;=Assumptions!$C$76,Assumptions!$C$75,Assumptions!$C$77)</f>
        <v>20000</v>
      </c>
      <c r="AP514" s="12">
        <f>IF(AP456&lt;=Assumptions!$C$76,Assumptions!$C$75,Assumptions!$C$77)</f>
        <v>20000</v>
      </c>
    </row>
    <row r="515">
      <c r="A515" s="11" t="inlineStr">
        <is>
          <t>Creators and partnerships</t>
        </is>
      </c>
      <c r="B515" s="14" t="inlineStr">
        <is>
          <t>AED</t>
        </is>
      </c>
      <c r="C515" s="56">
        <f>SUM(G515:R515)</f>
        <v>240000</v>
      </c>
      <c r="D515" s="56">
        <f>SUM(S515:AD515)</f>
        <v>240000</v>
      </c>
      <c r="E515" s="56">
        <f>SUM(AE515:AP515)</f>
        <v>240000</v>
      </c>
      <c r="G515" s="12">
        <f>Assumptions!$C$78</f>
        <v>20000</v>
      </c>
      <c r="H515" s="12">
        <f>Assumptions!$C$78</f>
        <v>20000</v>
      </c>
      <c r="I515" s="12">
        <f>Assumptions!$C$78</f>
        <v>20000</v>
      </c>
      <c r="J515" s="12">
        <f>Assumptions!$C$78</f>
        <v>20000</v>
      </c>
      <c r="K515" s="12">
        <f>Assumptions!$C$78</f>
        <v>20000</v>
      </c>
      <c r="L515" s="12">
        <f>Assumptions!$C$78</f>
        <v>20000</v>
      </c>
      <c r="M515" s="12">
        <f>Assumptions!$C$78</f>
        <v>20000</v>
      </c>
      <c r="N515" s="12">
        <f>Assumptions!$C$78</f>
        <v>20000</v>
      </c>
      <c r="O515" s="12">
        <f>Assumptions!$C$78</f>
        <v>20000</v>
      </c>
      <c r="P515" s="12">
        <f>Assumptions!$C$78</f>
        <v>20000</v>
      </c>
      <c r="Q515" s="12">
        <f>Assumptions!$C$78</f>
        <v>20000</v>
      </c>
      <c r="R515" s="12">
        <f>Assumptions!$C$78</f>
        <v>20000</v>
      </c>
      <c r="S515" s="12">
        <f>Assumptions!$C$78</f>
        <v>20000</v>
      </c>
      <c r="T515" s="12">
        <f>Assumptions!$C$78</f>
        <v>20000</v>
      </c>
      <c r="U515" s="12">
        <f>Assumptions!$C$78</f>
        <v>20000</v>
      </c>
      <c r="V515" s="12">
        <f>Assumptions!$C$78</f>
        <v>20000</v>
      </c>
      <c r="W515" s="12">
        <f>Assumptions!$C$78</f>
        <v>20000</v>
      </c>
      <c r="X515" s="12">
        <f>Assumptions!$C$78</f>
        <v>20000</v>
      </c>
      <c r="Y515" s="12">
        <f>Assumptions!$C$78</f>
        <v>20000</v>
      </c>
      <c r="Z515" s="12">
        <f>Assumptions!$C$78</f>
        <v>20000</v>
      </c>
      <c r="AA515" s="12">
        <f>Assumptions!$C$78</f>
        <v>20000</v>
      </c>
      <c r="AB515" s="12">
        <f>Assumptions!$C$78</f>
        <v>20000</v>
      </c>
      <c r="AC515" s="12">
        <f>Assumptions!$C$78</f>
        <v>20000</v>
      </c>
      <c r="AD515" s="12">
        <f>Assumptions!$C$78</f>
        <v>20000</v>
      </c>
      <c r="AE515" s="12">
        <f>Assumptions!$C$78</f>
        <v>20000</v>
      </c>
      <c r="AF515" s="12">
        <f>Assumptions!$C$78</f>
        <v>20000</v>
      </c>
      <c r="AG515" s="12">
        <f>Assumptions!$C$78</f>
        <v>20000</v>
      </c>
      <c r="AH515" s="12">
        <f>Assumptions!$C$78</f>
        <v>20000</v>
      </c>
      <c r="AI515" s="12">
        <f>Assumptions!$C$78</f>
        <v>20000</v>
      </c>
      <c r="AJ515" s="12">
        <f>Assumptions!$C$78</f>
        <v>20000</v>
      </c>
      <c r="AK515" s="12">
        <f>Assumptions!$C$78</f>
        <v>20000</v>
      </c>
      <c r="AL515" s="12">
        <f>Assumptions!$C$78</f>
        <v>20000</v>
      </c>
      <c r="AM515" s="12">
        <f>Assumptions!$C$78</f>
        <v>20000</v>
      </c>
      <c r="AN515" s="12">
        <f>Assumptions!$C$78</f>
        <v>20000</v>
      </c>
      <c r="AO515" s="12">
        <f>Assumptions!$C$78</f>
        <v>20000</v>
      </c>
      <c r="AP515" s="12">
        <f>Assumptions!$C$78</f>
        <v>20000</v>
      </c>
    </row>
    <row r="516">
      <c r="A516" s="38" t="inlineStr">
        <is>
          <t>Marketing</t>
        </is>
      </c>
      <c r="B516" s="58" t="inlineStr">
        <is>
          <t>AED</t>
        </is>
      </c>
      <c r="C516" s="59">
        <f>SUM(G516:R516)</f>
        <v>2880000</v>
      </c>
      <c r="D516" s="59">
        <f>SUM(S516:AD516)</f>
        <v>3360000</v>
      </c>
      <c r="E516" s="59">
        <f>SUM(AE516:AP516)</f>
        <v>3960000</v>
      </c>
      <c r="F516" s="40" t="n"/>
      <c r="G516" s="51">
        <f>SUM(G512:G515)</f>
        <v>250000</v>
      </c>
      <c r="H516" s="51">
        <f>SUM(H512:H515)</f>
        <v>250000</v>
      </c>
      <c r="I516" s="51">
        <f>SUM(I512:I515)</f>
        <v>250000</v>
      </c>
      <c r="J516" s="51">
        <f>SUM(J512:J515)</f>
        <v>250000</v>
      </c>
      <c r="K516" s="51">
        <f>SUM(K512:K515)</f>
        <v>250000</v>
      </c>
      <c r="L516" s="51">
        <f>SUM(L512:L515)</f>
        <v>250000</v>
      </c>
      <c r="M516" s="51">
        <f>SUM(M512:M515)</f>
        <v>230000</v>
      </c>
      <c r="N516" s="51">
        <f>SUM(N512:N515)</f>
        <v>230000</v>
      </c>
      <c r="O516" s="51">
        <f>SUM(O512:O515)</f>
        <v>230000</v>
      </c>
      <c r="P516" s="51">
        <f>SUM(P512:P515)</f>
        <v>230000</v>
      </c>
      <c r="Q516" s="51">
        <f>SUM(Q512:Q515)</f>
        <v>230000</v>
      </c>
      <c r="R516" s="51">
        <f>SUM(R512:R515)</f>
        <v>230000</v>
      </c>
      <c r="S516" s="51">
        <f>SUM(S512:S515)</f>
        <v>280000</v>
      </c>
      <c r="T516" s="51">
        <f>SUM(T512:T515)</f>
        <v>280000</v>
      </c>
      <c r="U516" s="51">
        <f>SUM(U512:U515)</f>
        <v>280000</v>
      </c>
      <c r="V516" s="51">
        <f>SUM(V512:V515)</f>
        <v>280000</v>
      </c>
      <c r="W516" s="51">
        <f>SUM(W512:W515)</f>
        <v>280000</v>
      </c>
      <c r="X516" s="51">
        <f>SUM(X512:X515)</f>
        <v>280000</v>
      </c>
      <c r="Y516" s="51">
        <f>SUM(Y512:Y515)</f>
        <v>280000</v>
      </c>
      <c r="Z516" s="51">
        <f>SUM(Z512:Z515)</f>
        <v>280000</v>
      </c>
      <c r="AA516" s="51">
        <f>SUM(AA512:AA515)</f>
        <v>280000</v>
      </c>
      <c r="AB516" s="51">
        <f>SUM(AB512:AB515)</f>
        <v>280000</v>
      </c>
      <c r="AC516" s="51">
        <f>SUM(AC512:AC515)</f>
        <v>280000</v>
      </c>
      <c r="AD516" s="51">
        <f>SUM(AD512:AD515)</f>
        <v>280000</v>
      </c>
      <c r="AE516" s="51">
        <f>SUM(AE512:AE515)</f>
        <v>330000</v>
      </c>
      <c r="AF516" s="51">
        <f>SUM(AF512:AF515)</f>
        <v>330000</v>
      </c>
      <c r="AG516" s="51">
        <f>SUM(AG512:AG515)</f>
        <v>330000</v>
      </c>
      <c r="AH516" s="51">
        <f>SUM(AH512:AH515)</f>
        <v>330000</v>
      </c>
      <c r="AI516" s="51">
        <f>SUM(AI512:AI515)</f>
        <v>330000</v>
      </c>
      <c r="AJ516" s="51">
        <f>SUM(AJ512:AJ515)</f>
        <v>330000</v>
      </c>
      <c r="AK516" s="51">
        <f>SUM(AK512:AK515)</f>
        <v>330000</v>
      </c>
      <c r="AL516" s="51">
        <f>SUM(AL512:AL515)</f>
        <v>330000</v>
      </c>
      <c r="AM516" s="51">
        <f>SUM(AM512:AM515)</f>
        <v>330000</v>
      </c>
      <c r="AN516" s="51">
        <f>SUM(AN512:AN515)</f>
        <v>330000</v>
      </c>
      <c r="AO516" s="51">
        <f>SUM(AO512:AO515)</f>
        <v>330000</v>
      </c>
      <c r="AP516" s="51">
        <f>SUM(AP512:AP515)</f>
        <v>330000</v>
      </c>
    </row>
    <row r="517">
      <c r="A517" s="11" t="inlineStr">
        <is>
          <t>Desk seats staffed (0 = stage 1, on-call desk)</t>
        </is>
      </c>
      <c r="B517" s="14" t="inlineStr">
        <is>
          <t>seats</t>
        </is>
      </c>
      <c r="C517" s="56">
        <f>R517</f>
        <v>1</v>
      </c>
      <c r="D517" s="56">
        <f>AD517</f>
        <v>1</v>
      </c>
      <c r="E517" s="56">
        <f>AP517</f>
        <v>2</v>
      </c>
      <c r="G517" s="12">
        <f>IF(G478&lt;Assumptions!$C$69,0,1+INT((G478-Assumptions!$C$69)/Assumptions!$C$71))</f>
        <v>0</v>
      </c>
      <c r="H517" s="12">
        <f>IF(H478&lt;Assumptions!$C$69,0,1+INT((H478-Assumptions!$C$69)/Assumptions!$C$71))</f>
        <v>0</v>
      </c>
      <c r="I517" s="12">
        <f>IF(I478&lt;Assumptions!$C$69,0,1+INT((I478-Assumptions!$C$69)/Assumptions!$C$71))</f>
        <v>0</v>
      </c>
      <c r="J517" s="12">
        <f>IF(J478&lt;Assumptions!$C$69,0,1+INT((J478-Assumptions!$C$69)/Assumptions!$C$71))</f>
        <v>0</v>
      </c>
      <c r="K517" s="12">
        <f>IF(K478&lt;Assumptions!$C$69,0,1+INT((K478-Assumptions!$C$69)/Assumptions!$C$71))</f>
        <v>0</v>
      </c>
      <c r="L517" s="12">
        <f>IF(L478&lt;Assumptions!$C$69,0,1+INT((L478-Assumptions!$C$69)/Assumptions!$C$71))</f>
        <v>0</v>
      </c>
      <c r="M517" s="12">
        <f>IF(M478&lt;Assumptions!$C$69,0,1+INT((M478-Assumptions!$C$69)/Assumptions!$C$71))</f>
        <v>0</v>
      </c>
      <c r="N517" s="12">
        <f>IF(N478&lt;Assumptions!$C$69,0,1+INT((N478-Assumptions!$C$69)/Assumptions!$C$71))</f>
        <v>1</v>
      </c>
      <c r="O517" s="12">
        <f>IF(O478&lt;Assumptions!$C$69,0,1+INT((O478-Assumptions!$C$69)/Assumptions!$C$71))</f>
        <v>1</v>
      </c>
      <c r="P517" s="12">
        <f>IF(P478&lt;Assumptions!$C$69,0,1+INT((P478-Assumptions!$C$69)/Assumptions!$C$71))</f>
        <v>1</v>
      </c>
      <c r="Q517" s="12">
        <f>IF(Q478&lt;Assumptions!$C$69,0,1+INT((Q478-Assumptions!$C$69)/Assumptions!$C$71))</f>
        <v>1</v>
      </c>
      <c r="R517" s="12">
        <f>IF(R478&lt;Assumptions!$C$69,0,1+INT((R478-Assumptions!$C$69)/Assumptions!$C$71))</f>
        <v>1</v>
      </c>
      <c r="S517" s="12">
        <f>IF(S478&lt;Assumptions!$C$69,0,1+INT((S478-Assumptions!$C$69)/Assumptions!$C$71))</f>
        <v>1</v>
      </c>
      <c r="T517" s="12">
        <f>IF(T478&lt;Assumptions!$C$69,0,1+INT((T478-Assumptions!$C$69)/Assumptions!$C$71))</f>
        <v>1</v>
      </c>
      <c r="U517" s="12">
        <f>IF(U478&lt;Assumptions!$C$69,0,1+INT((U478-Assumptions!$C$69)/Assumptions!$C$71))</f>
        <v>1</v>
      </c>
      <c r="V517" s="12">
        <f>IF(V478&lt;Assumptions!$C$69,0,1+INT((V478-Assumptions!$C$69)/Assumptions!$C$71))</f>
        <v>1</v>
      </c>
      <c r="W517" s="12">
        <f>IF(W478&lt;Assumptions!$C$69,0,1+INT((W478-Assumptions!$C$69)/Assumptions!$C$71))</f>
        <v>1</v>
      </c>
      <c r="X517" s="12">
        <f>IF(X478&lt;Assumptions!$C$69,0,1+INT((X478-Assumptions!$C$69)/Assumptions!$C$71))</f>
        <v>1</v>
      </c>
      <c r="Y517" s="12">
        <f>IF(Y478&lt;Assumptions!$C$69,0,1+INT((Y478-Assumptions!$C$69)/Assumptions!$C$71))</f>
        <v>1</v>
      </c>
      <c r="Z517" s="12">
        <f>IF(Z478&lt;Assumptions!$C$69,0,1+INT((Z478-Assumptions!$C$69)/Assumptions!$C$71))</f>
        <v>1</v>
      </c>
      <c r="AA517" s="12">
        <f>IF(AA478&lt;Assumptions!$C$69,0,1+INT((AA478-Assumptions!$C$69)/Assumptions!$C$71))</f>
        <v>1</v>
      </c>
      <c r="AB517" s="12">
        <f>IF(AB478&lt;Assumptions!$C$69,0,1+INT((AB478-Assumptions!$C$69)/Assumptions!$C$71))</f>
        <v>1</v>
      </c>
      <c r="AC517" s="12">
        <f>IF(AC478&lt;Assumptions!$C$69,0,1+INT((AC478-Assumptions!$C$69)/Assumptions!$C$71))</f>
        <v>1</v>
      </c>
      <c r="AD517" s="12">
        <f>IF(AD478&lt;Assumptions!$C$69,0,1+INT((AD478-Assumptions!$C$69)/Assumptions!$C$71))</f>
        <v>1</v>
      </c>
      <c r="AE517" s="12">
        <f>IF(AE478&lt;Assumptions!$C$69,0,1+INT((AE478-Assumptions!$C$69)/Assumptions!$C$71))</f>
        <v>1</v>
      </c>
      <c r="AF517" s="12">
        <f>IF(AF478&lt;Assumptions!$C$69,0,1+INT((AF478-Assumptions!$C$69)/Assumptions!$C$71))</f>
        <v>1</v>
      </c>
      <c r="AG517" s="12">
        <f>IF(AG478&lt;Assumptions!$C$69,0,1+INT((AG478-Assumptions!$C$69)/Assumptions!$C$71))</f>
        <v>1</v>
      </c>
      <c r="AH517" s="12">
        <f>IF(AH478&lt;Assumptions!$C$69,0,1+INT((AH478-Assumptions!$C$69)/Assumptions!$C$71))</f>
        <v>1</v>
      </c>
      <c r="AI517" s="12">
        <f>IF(AI478&lt;Assumptions!$C$69,0,1+INT((AI478-Assumptions!$C$69)/Assumptions!$C$71))</f>
        <v>1</v>
      </c>
      <c r="AJ517" s="12">
        <f>IF(AJ478&lt;Assumptions!$C$69,0,1+INT((AJ478-Assumptions!$C$69)/Assumptions!$C$71))</f>
        <v>1</v>
      </c>
      <c r="AK517" s="12">
        <f>IF(AK478&lt;Assumptions!$C$69,0,1+INT((AK478-Assumptions!$C$69)/Assumptions!$C$71))</f>
        <v>1</v>
      </c>
      <c r="AL517" s="12">
        <f>IF(AL478&lt;Assumptions!$C$69,0,1+INT((AL478-Assumptions!$C$69)/Assumptions!$C$71))</f>
        <v>1</v>
      </c>
      <c r="AM517" s="12">
        <f>IF(AM478&lt;Assumptions!$C$69,0,1+INT((AM478-Assumptions!$C$69)/Assumptions!$C$71))</f>
        <v>2</v>
      </c>
      <c r="AN517" s="12">
        <f>IF(AN478&lt;Assumptions!$C$69,0,1+INT((AN478-Assumptions!$C$69)/Assumptions!$C$71))</f>
        <v>2</v>
      </c>
      <c r="AO517" s="12">
        <f>IF(AO478&lt;Assumptions!$C$69,0,1+INT((AO478-Assumptions!$C$69)/Assumptions!$C$71))</f>
        <v>2</v>
      </c>
      <c r="AP517" s="12">
        <f>IF(AP478&lt;Assumptions!$C$69,0,1+INT((AP478-Assumptions!$C$69)/Assumptions!$C$71))</f>
        <v>2</v>
      </c>
    </row>
    <row r="518">
      <c r="A518" s="38" t="inlineStr">
        <is>
          <t>Operations: 24/7 desk</t>
        </is>
      </c>
      <c r="B518" s="58" t="inlineStr">
        <is>
          <t>AED</t>
        </is>
      </c>
      <c r="C518" s="59">
        <f>SUM(G518:R518)</f>
        <v>255000</v>
      </c>
      <c r="D518" s="59">
        <f>SUM(S518:AD518)</f>
        <v>360000</v>
      </c>
      <c r="E518" s="59">
        <f>SUM(AE518:AP518)</f>
        <v>480000</v>
      </c>
      <c r="F518" s="40" t="n"/>
      <c r="G518" s="51">
        <f>IF(G517=0,Assumptions!$C$68,G517*Assumptions!$C$70)</f>
        <v>15000</v>
      </c>
      <c r="H518" s="51">
        <f>IF(H517=0,Assumptions!$C$68,H517*Assumptions!$C$70)</f>
        <v>15000</v>
      </c>
      <c r="I518" s="51">
        <f>IF(I517=0,Assumptions!$C$68,I517*Assumptions!$C$70)</f>
        <v>15000</v>
      </c>
      <c r="J518" s="51">
        <f>IF(J517=0,Assumptions!$C$68,J517*Assumptions!$C$70)</f>
        <v>15000</v>
      </c>
      <c r="K518" s="51">
        <f>IF(K517=0,Assumptions!$C$68,K517*Assumptions!$C$70)</f>
        <v>15000</v>
      </c>
      <c r="L518" s="51">
        <f>IF(L517=0,Assumptions!$C$68,L517*Assumptions!$C$70)</f>
        <v>15000</v>
      </c>
      <c r="M518" s="51">
        <f>IF(M517=0,Assumptions!$C$68,M517*Assumptions!$C$70)</f>
        <v>15000</v>
      </c>
      <c r="N518" s="51">
        <f>IF(N517=0,Assumptions!$C$68,N517*Assumptions!$C$70)</f>
        <v>30000</v>
      </c>
      <c r="O518" s="51">
        <f>IF(O517=0,Assumptions!$C$68,O517*Assumptions!$C$70)</f>
        <v>30000</v>
      </c>
      <c r="P518" s="51">
        <f>IF(P517=0,Assumptions!$C$68,P517*Assumptions!$C$70)</f>
        <v>30000</v>
      </c>
      <c r="Q518" s="51">
        <f>IF(Q517=0,Assumptions!$C$68,Q517*Assumptions!$C$70)</f>
        <v>30000</v>
      </c>
      <c r="R518" s="51">
        <f>IF(R517=0,Assumptions!$C$68,R517*Assumptions!$C$70)</f>
        <v>30000</v>
      </c>
      <c r="S518" s="51">
        <f>IF(S517=0,Assumptions!$C$68,S517*Assumptions!$C$70)</f>
        <v>30000</v>
      </c>
      <c r="T518" s="51">
        <f>IF(T517=0,Assumptions!$C$68,T517*Assumptions!$C$70)</f>
        <v>30000</v>
      </c>
      <c r="U518" s="51">
        <f>IF(U517=0,Assumptions!$C$68,U517*Assumptions!$C$70)</f>
        <v>30000</v>
      </c>
      <c r="V518" s="51">
        <f>IF(V517=0,Assumptions!$C$68,V517*Assumptions!$C$70)</f>
        <v>30000</v>
      </c>
      <c r="W518" s="51">
        <f>IF(W517=0,Assumptions!$C$68,W517*Assumptions!$C$70)</f>
        <v>30000</v>
      </c>
      <c r="X518" s="51">
        <f>IF(X517=0,Assumptions!$C$68,X517*Assumptions!$C$70)</f>
        <v>30000</v>
      </c>
      <c r="Y518" s="51">
        <f>IF(Y517=0,Assumptions!$C$68,Y517*Assumptions!$C$70)</f>
        <v>30000</v>
      </c>
      <c r="Z518" s="51">
        <f>IF(Z517=0,Assumptions!$C$68,Z517*Assumptions!$C$70)</f>
        <v>30000</v>
      </c>
      <c r="AA518" s="51">
        <f>IF(AA517=0,Assumptions!$C$68,AA517*Assumptions!$C$70)</f>
        <v>30000</v>
      </c>
      <c r="AB518" s="51">
        <f>IF(AB517=0,Assumptions!$C$68,AB517*Assumptions!$C$70)</f>
        <v>30000</v>
      </c>
      <c r="AC518" s="51">
        <f>IF(AC517=0,Assumptions!$C$68,AC517*Assumptions!$C$70)</f>
        <v>30000</v>
      </c>
      <c r="AD518" s="51">
        <f>IF(AD517=0,Assumptions!$C$68,AD517*Assumptions!$C$70)</f>
        <v>30000</v>
      </c>
      <c r="AE518" s="51">
        <f>IF(AE517=0,Assumptions!$C$68,AE517*Assumptions!$C$70)</f>
        <v>30000</v>
      </c>
      <c r="AF518" s="51">
        <f>IF(AF517=0,Assumptions!$C$68,AF517*Assumptions!$C$70)</f>
        <v>30000</v>
      </c>
      <c r="AG518" s="51">
        <f>IF(AG517=0,Assumptions!$C$68,AG517*Assumptions!$C$70)</f>
        <v>30000</v>
      </c>
      <c r="AH518" s="51">
        <f>IF(AH517=0,Assumptions!$C$68,AH517*Assumptions!$C$70)</f>
        <v>30000</v>
      </c>
      <c r="AI518" s="51">
        <f>IF(AI517=0,Assumptions!$C$68,AI517*Assumptions!$C$70)</f>
        <v>30000</v>
      </c>
      <c r="AJ518" s="51">
        <f>IF(AJ517=0,Assumptions!$C$68,AJ517*Assumptions!$C$70)</f>
        <v>30000</v>
      </c>
      <c r="AK518" s="51">
        <f>IF(AK517=0,Assumptions!$C$68,AK517*Assumptions!$C$70)</f>
        <v>30000</v>
      </c>
      <c r="AL518" s="51">
        <f>IF(AL517=0,Assumptions!$C$68,AL517*Assumptions!$C$70)</f>
        <v>30000</v>
      </c>
      <c r="AM518" s="51">
        <f>IF(AM517=0,Assumptions!$C$68,AM517*Assumptions!$C$70)</f>
        <v>60000</v>
      </c>
      <c r="AN518" s="51">
        <f>IF(AN517=0,Assumptions!$C$68,AN517*Assumptions!$C$70)</f>
        <v>60000</v>
      </c>
      <c r="AO518" s="51">
        <f>IF(AO517=0,Assumptions!$C$68,AO517*Assumptions!$C$70)</f>
        <v>60000</v>
      </c>
      <c r="AP518" s="51">
        <f>IF(AP517=0,Assumptions!$C$68,AP517*Assumptions!$C$70)</f>
        <v>60000</v>
      </c>
    </row>
    <row r="519">
      <c r="A519" s="11" t="inlineStr">
        <is>
          <t>Delivery team</t>
        </is>
      </c>
      <c r="B519" s="14" t="inlineStr">
        <is>
          <t>AED</t>
        </is>
      </c>
      <c r="C519" s="56">
        <f>SUM(G519:R519)</f>
        <v>1200000</v>
      </c>
      <c r="D519" s="56">
        <f>SUM(S519:AD519)</f>
        <v>1200000</v>
      </c>
      <c r="E519" s="56">
        <f>SUM(AE519:AP519)</f>
        <v>1200000</v>
      </c>
      <c r="G519" s="12">
        <f>Assumptions!$C$63</f>
        <v>100000</v>
      </c>
      <c r="H519" s="12">
        <f>Assumptions!$C$63</f>
        <v>100000</v>
      </c>
      <c r="I519" s="12">
        <f>Assumptions!$C$63</f>
        <v>100000</v>
      </c>
      <c r="J519" s="12">
        <f>Assumptions!$C$63</f>
        <v>100000</v>
      </c>
      <c r="K519" s="12">
        <f>Assumptions!$C$63</f>
        <v>100000</v>
      </c>
      <c r="L519" s="12">
        <f>Assumptions!$C$63</f>
        <v>100000</v>
      </c>
      <c r="M519" s="12">
        <f>Assumptions!$C$63</f>
        <v>100000</v>
      </c>
      <c r="N519" s="12">
        <f>Assumptions!$C$63</f>
        <v>100000</v>
      </c>
      <c r="O519" s="12">
        <f>Assumptions!$C$63</f>
        <v>100000</v>
      </c>
      <c r="P519" s="12">
        <f>Assumptions!$C$63</f>
        <v>100000</v>
      </c>
      <c r="Q519" s="12">
        <f>Assumptions!$C$63</f>
        <v>100000</v>
      </c>
      <c r="R519" s="12">
        <f>Assumptions!$C$63</f>
        <v>100000</v>
      </c>
      <c r="S519" s="12">
        <f>Assumptions!$C$63</f>
        <v>100000</v>
      </c>
      <c r="T519" s="12">
        <f>Assumptions!$C$63</f>
        <v>100000</v>
      </c>
      <c r="U519" s="12">
        <f>Assumptions!$C$63</f>
        <v>100000</v>
      </c>
      <c r="V519" s="12">
        <f>Assumptions!$C$63</f>
        <v>100000</v>
      </c>
      <c r="W519" s="12">
        <f>Assumptions!$C$63</f>
        <v>100000</v>
      </c>
      <c r="X519" s="12">
        <f>Assumptions!$C$63</f>
        <v>100000</v>
      </c>
      <c r="Y519" s="12">
        <f>Assumptions!$C$63</f>
        <v>100000</v>
      </c>
      <c r="Z519" s="12">
        <f>Assumptions!$C$63</f>
        <v>100000</v>
      </c>
      <c r="AA519" s="12">
        <f>Assumptions!$C$63</f>
        <v>100000</v>
      </c>
      <c r="AB519" s="12">
        <f>Assumptions!$C$63</f>
        <v>100000</v>
      </c>
      <c r="AC519" s="12">
        <f>Assumptions!$C$63</f>
        <v>100000</v>
      </c>
      <c r="AD519" s="12">
        <f>Assumptions!$C$63</f>
        <v>100000</v>
      </c>
      <c r="AE519" s="12">
        <f>Assumptions!$C$63</f>
        <v>100000</v>
      </c>
      <c r="AF519" s="12">
        <f>Assumptions!$C$63</f>
        <v>100000</v>
      </c>
      <c r="AG519" s="12">
        <f>Assumptions!$C$63</f>
        <v>100000</v>
      </c>
      <c r="AH519" s="12">
        <f>Assumptions!$C$63</f>
        <v>100000</v>
      </c>
      <c r="AI519" s="12">
        <f>Assumptions!$C$63</f>
        <v>100000</v>
      </c>
      <c r="AJ519" s="12">
        <f>Assumptions!$C$63</f>
        <v>100000</v>
      </c>
      <c r="AK519" s="12">
        <f>Assumptions!$C$63</f>
        <v>100000</v>
      </c>
      <c r="AL519" s="12">
        <f>Assumptions!$C$63</f>
        <v>100000</v>
      </c>
      <c r="AM519" s="12">
        <f>Assumptions!$C$63</f>
        <v>100000</v>
      </c>
      <c r="AN519" s="12">
        <f>Assumptions!$C$63</f>
        <v>100000</v>
      </c>
      <c r="AO519" s="12">
        <f>Assumptions!$C$63</f>
        <v>100000</v>
      </c>
      <c r="AP519" s="12">
        <f>Assumptions!$C$63</f>
        <v>100000</v>
      </c>
    </row>
    <row r="520">
      <c r="A520" s="11" t="inlineStr">
        <is>
          <t>Servers, cloud, monitoring and licences</t>
        </is>
      </c>
      <c r="B520" s="14" t="inlineStr">
        <is>
          <t>AED</t>
        </is>
      </c>
      <c r="C520" s="56">
        <f>SUM(G520:R520)</f>
        <v>300000</v>
      </c>
      <c r="D520" s="56">
        <f>SUM(S520:AD520)</f>
        <v>300000</v>
      </c>
      <c r="E520" s="56">
        <f>SUM(AE520:AP520)</f>
        <v>300000</v>
      </c>
      <c r="G520" s="12">
        <f>Assumptions!$C$64</f>
        <v>25000</v>
      </c>
      <c r="H520" s="12">
        <f>Assumptions!$C$64</f>
        <v>25000</v>
      </c>
      <c r="I520" s="12">
        <f>Assumptions!$C$64</f>
        <v>25000</v>
      </c>
      <c r="J520" s="12">
        <f>Assumptions!$C$64</f>
        <v>25000</v>
      </c>
      <c r="K520" s="12">
        <f>Assumptions!$C$64</f>
        <v>25000</v>
      </c>
      <c r="L520" s="12">
        <f>Assumptions!$C$64</f>
        <v>25000</v>
      </c>
      <c r="M520" s="12">
        <f>Assumptions!$C$64</f>
        <v>25000</v>
      </c>
      <c r="N520" s="12">
        <f>Assumptions!$C$64</f>
        <v>25000</v>
      </c>
      <c r="O520" s="12">
        <f>Assumptions!$C$64</f>
        <v>25000</v>
      </c>
      <c r="P520" s="12">
        <f>Assumptions!$C$64</f>
        <v>25000</v>
      </c>
      <c r="Q520" s="12">
        <f>Assumptions!$C$64</f>
        <v>25000</v>
      </c>
      <c r="R520" s="12">
        <f>Assumptions!$C$64</f>
        <v>25000</v>
      </c>
      <c r="S520" s="12">
        <f>Assumptions!$C$64</f>
        <v>25000</v>
      </c>
      <c r="T520" s="12">
        <f>Assumptions!$C$64</f>
        <v>25000</v>
      </c>
      <c r="U520" s="12">
        <f>Assumptions!$C$64</f>
        <v>25000</v>
      </c>
      <c r="V520" s="12">
        <f>Assumptions!$C$64</f>
        <v>25000</v>
      </c>
      <c r="W520" s="12">
        <f>Assumptions!$C$64</f>
        <v>25000</v>
      </c>
      <c r="X520" s="12">
        <f>Assumptions!$C$64</f>
        <v>25000</v>
      </c>
      <c r="Y520" s="12">
        <f>Assumptions!$C$64</f>
        <v>25000</v>
      </c>
      <c r="Z520" s="12">
        <f>Assumptions!$C$64</f>
        <v>25000</v>
      </c>
      <c r="AA520" s="12">
        <f>Assumptions!$C$64</f>
        <v>25000</v>
      </c>
      <c r="AB520" s="12">
        <f>Assumptions!$C$64</f>
        <v>25000</v>
      </c>
      <c r="AC520" s="12">
        <f>Assumptions!$C$64</f>
        <v>25000</v>
      </c>
      <c r="AD520" s="12">
        <f>Assumptions!$C$64</f>
        <v>25000</v>
      </c>
      <c r="AE520" s="12">
        <f>Assumptions!$C$64</f>
        <v>25000</v>
      </c>
      <c r="AF520" s="12">
        <f>Assumptions!$C$64</f>
        <v>25000</v>
      </c>
      <c r="AG520" s="12">
        <f>Assumptions!$C$64</f>
        <v>25000</v>
      </c>
      <c r="AH520" s="12">
        <f>Assumptions!$C$64</f>
        <v>25000</v>
      </c>
      <c r="AI520" s="12">
        <f>Assumptions!$C$64</f>
        <v>25000</v>
      </c>
      <c r="AJ520" s="12">
        <f>Assumptions!$C$64</f>
        <v>25000</v>
      </c>
      <c r="AK520" s="12">
        <f>Assumptions!$C$64</f>
        <v>25000</v>
      </c>
      <c r="AL520" s="12">
        <f>Assumptions!$C$64</f>
        <v>25000</v>
      </c>
      <c r="AM520" s="12">
        <f>Assumptions!$C$64</f>
        <v>25000</v>
      </c>
      <c r="AN520" s="12">
        <f>Assumptions!$C$64</f>
        <v>25000</v>
      </c>
      <c r="AO520" s="12">
        <f>Assumptions!$C$64</f>
        <v>25000</v>
      </c>
      <c r="AP520" s="12">
        <f>Assumptions!$C$64</f>
        <v>25000</v>
      </c>
    </row>
    <row r="521">
      <c r="A521" s="11" t="inlineStr">
        <is>
          <t>Equipment</t>
        </is>
      </c>
      <c r="B521" s="14" t="inlineStr">
        <is>
          <t>AED</t>
        </is>
      </c>
      <c r="C521" s="56">
        <f>SUM(G521:R521)</f>
        <v>100000</v>
      </c>
      <c r="D521" s="56">
        <f>SUM(S521:AD521)</f>
        <v>0</v>
      </c>
      <c r="E521" s="56">
        <f>SUM(AE521:AP521)</f>
        <v>0</v>
      </c>
      <c r="G521" s="12">
        <f>IF(G456=1,Assumptions!$C$65,0)</f>
        <v>100000</v>
      </c>
      <c r="H521" s="12">
        <f>IF(H456=1,Assumptions!$C$65,0)</f>
        <v>0</v>
      </c>
      <c r="I521" s="12">
        <f>IF(I456=1,Assumptions!$C$65,0)</f>
        <v>0</v>
      </c>
      <c r="J521" s="12">
        <f>IF(J456=1,Assumptions!$C$65,0)</f>
        <v>0</v>
      </c>
      <c r="K521" s="12">
        <f>IF(K456=1,Assumptions!$C$65,0)</f>
        <v>0</v>
      </c>
      <c r="L521" s="12">
        <f>IF(L456=1,Assumptions!$C$65,0)</f>
        <v>0</v>
      </c>
      <c r="M521" s="12">
        <f>IF(M456=1,Assumptions!$C$65,0)</f>
        <v>0</v>
      </c>
      <c r="N521" s="12">
        <f>IF(N456=1,Assumptions!$C$65,0)</f>
        <v>0</v>
      </c>
      <c r="O521" s="12">
        <f>IF(O456=1,Assumptions!$C$65,0)</f>
        <v>0</v>
      </c>
      <c r="P521" s="12">
        <f>IF(P456=1,Assumptions!$C$65,0)</f>
        <v>0</v>
      </c>
      <c r="Q521" s="12">
        <f>IF(Q456=1,Assumptions!$C$65,0)</f>
        <v>0</v>
      </c>
      <c r="R521" s="12">
        <f>IF(R456=1,Assumptions!$C$65,0)</f>
        <v>0</v>
      </c>
      <c r="S521" s="12">
        <f>IF(S456=1,Assumptions!$C$65,0)</f>
        <v>0</v>
      </c>
      <c r="T521" s="12">
        <f>IF(T456=1,Assumptions!$C$65,0)</f>
        <v>0</v>
      </c>
      <c r="U521" s="12">
        <f>IF(U456=1,Assumptions!$C$65,0)</f>
        <v>0</v>
      </c>
      <c r="V521" s="12">
        <f>IF(V456=1,Assumptions!$C$65,0)</f>
        <v>0</v>
      </c>
      <c r="W521" s="12">
        <f>IF(W456=1,Assumptions!$C$65,0)</f>
        <v>0</v>
      </c>
      <c r="X521" s="12">
        <f>IF(X456=1,Assumptions!$C$65,0)</f>
        <v>0</v>
      </c>
      <c r="Y521" s="12">
        <f>IF(Y456=1,Assumptions!$C$65,0)</f>
        <v>0</v>
      </c>
      <c r="Z521" s="12">
        <f>IF(Z456=1,Assumptions!$C$65,0)</f>
        <v>0</v>
      </c>
      <c r="AA521" s="12">
        <f>IF(AA456=1,Assumptions!$C$65,0)</f>
        <v>0</v>
      </c>
      <c r="AB521" s="12">
        <f>IF(AB456=1,Assumptions!$C$65,0)</f>
        <v>0</v>
      </c>
      <c r="AC521" s="12">
        <f>IF(AC456=1,Assumptions!$C$65,0)</f>
        <v>0</v>
      </c>
      <c r="AD521" s="12">
        <f>IF(AD456=1,Assumptions!$C$65,0)</f>
        <v>0</v>
      </c>
      <c r="AE521" s="12">
        <f>IF(AE456=1,Assumptions!$C$65,0)</f>
        <v>0</v>
      </c>
      <c r="AF521" s="12">
        <f>IF(AF456=1,Assumptions!$C$65,0)</f>
        <v>0</v>
      </c>
      <c r="AG521" s="12">
        <f>IF(AG456=1,Assumptions!$C$65,0)</f>
        <v>0</v>
      </c>
      <c r="AH521" s="12">
        <f>IF(AH456=1,Assumptions!$C$65,0)</f>
        <v>0</v>
      </c>
      <c r="AI521" s="12">
        <f>IF(AI456=1,Assumptions!$C$65,0)</f>
        <v>0</v>
      </c>
      <c r="AJ521" s="12">
        <f>IF(AJ456=1,Assumptions!$C$65,0)</f>
        <v>0</v>
      </c>
      <c r="AK521" s="12">
        <f>IF(AK456=1,Assumptions!$C$65,0)</f>
        <v>0</v>
      </c>
      <c r="AL521" s="12">
        <f>IF(AL456=1,Assumptions!$C$65,0)</f>
        <v>0</v>
      </c>
      <c r="AM521" s="12">
        <f>IF(AM456=1,Assumptions!$C$65,0)</f>
        <v>0</v>
      </c>
      <c r="AN521" s="12">
        <f>IF(AN456=1,Assumptions!$C$65,0)</f>
        <v>0</v>
      </c>
      <c r="AO521" s="12">
        <f>IF(AO456=1,Assumptions!$C$65,0)</f>
        <v>0</v>
      </c>
      <c r="AP521" s="12">
        <f>IF(AP456=1,Assumptions!$C$65,0)</f>
        <v>0</v>
      </c>
    </row>
    <row r="522">
      <c r="A522" s="38" t="inlineStr">
        <is>
          <t>Technology</t>
        </is>
      </c>
      <c r="B522" s="58" t="inlineStr">
        <is>
          <t>AED</t>
        </is>
      </c>
      <c r="C522" s="59">
        <f>SUM(G522:R522)</f>
        <v>1600000</v>
      </c>
      <c r="D522" s="59">
        <f>SUM(S522:AD522)</f>
        <v>1500000</v>
      </c>
      <c r="E522" s="59">
        <f>SUM(AE522:AP522)</f>
        <v>1500000</v>
      </c>
      <c r="F522" s="40" t="n"/>
      <c r="G522" s="51">
        <f>SUM(G519:G521)</f>
        <v>225000</v>
      </c>
      <c r="H522" s="51">
        <f>SUM(H519:H521)</f>
        <v>125000</v>
      </c>
      <c r="I522" s="51">
        <f>SUM(I519:I521)</f>
        <v>125000</v>
      </c>
      <c r="J522" s="51">
        <f>SUM(J519:J521)</f>
        <v>125000</v>
      </c>
      <c r="K522" s="51">
        <f>SUM(K519:K521)</f>
        <v>125000</v>
      </c>
      <c r="L522" s="51">
        <f>SUM(L519:L521)</f>
        <v>125000</v>
      </c>
      <c r="M522" s="51">
        <f>SUM(M519:M521)</f>
        <v>125000</v>
      </c>
      <c r="N522" s="51">
        <f>SUM(N519:N521)</f>
        <v>125000</v>
      </c>
      <c r="O522" s="51">
        <f>SUM(O519:O521)</f>
        <v>125000</v>
      </c>
      <c r="P522" s="51">
        <f>SUM(P519:P521)</f>
        <v>125000</v>
      </c>
      <c r="Q522" s="51">
        <f>SUM(Q519:Q521)</f>
        <v>125000</v>
      </c>
      <c r="R522" s="51">
        <f>SUM(R519:R521)</f>
        <v>125000</v>
      </c>
      <c r="S522" s="51">
        <f>SUM(S519:S521)</f>
        <v>125000</v>
      </c>
      <c r="T522" s="51">
        <f>SUM(T519:T521)</f>
        <v>125000</v>
      </c>
      <c r="U522" s="51">
        <f>SUM(U519:U521)</f>
        <v>125000</v>
      </c>
      <c r="V522" s="51">
        <f>SUM(V519:V521)</f>
        <v>125000</v>
      </c>
      <c r="W522" s="51">
        <f>SUM(W519:W521)</f>
        <v>125000</v>
      </c>
      <c r="X522" s="51">
        <f>SUM(X519:X521)</f>
        <v>125000</v>
      </c>
      <c r="Y522" s="51">
        <f>SUM(Y519:Y521)</f>
        <v>125000</v>
      </c>
      <c r="Z522" s="51">
        <f>SUM(Z519:Z521)</f>
        <v>125000</v>
      </c>
      <c r="AA522" s="51">
        <f>SUM(AA519:AA521)</f>
        <v>125000</v>
      </c>
      <c r="AB522" s="51">
        <f>SUM(AB519:AB521)</f>
        <v>125000</v>
      </c>
      <c r="AC522" s="51">
        <f>SUM(AC519:AC521)</f>
        <v>125000</v>
      </c>
      <c r="AD522" s="51">
        <f>SUM(AD519:AD521)</f>
        <v>125000</v>
      </c>
      <c r="AE522" s="51">
        <f>SUM(AE519:AE521)</f>
        <v>125000</v>
      </c>
      <c r="AF522" s="51">
        <f>SUM(AF519:AF521)</f>
        <v>125000</v>
      </c>
      <c r="AG522" s="51">
        <f>SUM(AG519:AG521)</f>
        <v>125000</v>
      </c>
      <c r="AH522" s="51">
        <f>SUM(AH519:AH521)</f>
        <v>125000</v>
      </c>
      <c r="AI522" s="51">
        <f>SUM(AI519:AI521)</f>
        <v>125000</v>
      </c>
      <c r="AJ522" s="51">
        <f>SUM(AJ519:AJ521)</f>
        <v>125000</v>
      </c>
      <c r="AK522" s="51">
        <f>SUM(AK519:AK521)</f>
        <v>125000</v>
      </c>
      <c r="AL522" s="51">
        <f>SUM(AL519:AL521)</f>
        <v>125000</v>
      </c>
      <c r="AM522" s="51">
        <f>SUM(AM519:AM521)</f>
        <v>125000</v>
      </c>
      <c r="AN522" s="51">
        <f>SUM(AN519:AN521)</f>
        <v>125000</v>
      </c>
      <c r="AO522" s="51">
        <f>SUM(AO519:AO521)</f>
        <v>125000</v>
      </c>
      <c r="AP522" s="51">
        <f>SUM(AP519:AP521)</f>
        <v>125000</v>
      </c>
    </row>
    <row r="523">
      <c r="A523" s="11" t="inlineStr">
        <is>
          <t>Personnel (accounts, support, B2B sales)</t>
        </is>
      </c>
      <c r="B523" s="14" t="inlineStr">
        <is>
          <t>AED</t>
        </is>
      </c>
      <c r="C523" s="56">
        <f>SUM(G523:R523)</f>
        <v>600000</v>
      </c>
      <c r="D523" s="56">
        <f>SUM(S523:AD523)</f>
        <v>600000</v>
      </c>
      <c r="E523" s="56">
        <f>SUM(AE523:AP523)</f>
        <v>600000</v>
      </c>
      <c r="G523" s="12">
        <f>Assumptions!$C$81</f>
        <v>50000</v>
      </c>
      <c r="H523" s="12">
        <f>Assumptions!$C$81</f>
        <v>50000</v>
      </c>
      <c r="I523" s="12">
        <f>Assumptions!$C$81</f>
        <v>50000</v>
      </c>
      <c r="J523" s="12">
        <f>Assumptions!$C$81</f>
        <v>50000</v>
      </c>
      <c r="K523" s="12">
        <f>Assumptions!$C$81</f>
        <v>50000</v>
      </c>
      <c r="L523" s="12">
        <f>Assumptions!$C$81</f>
        <v>50000</v>
      </c>
      <c r="M523" s="12">
        <f>Assumptions!$C$81</f>
        <v>50000</v>
      </c>
      <c r="N523" s="12">
        <f>Assumptions!$C$81</f>
        <v>50000</v>
      </c>
      <c r="O523" s="12">
        <f>Assumptions!$C$81</f>
        <v>50000</v>
      </c>
      <c r="P523" s="12">
        <f>Assumptions!$C$81</f>
        <v>50000</v>
      </c>
      <c r="Q523" s="12">
        <f>Assumptions!$C$81</f>
        <v>50000</v>
      </c>
      <c r="R523" s="12">
        <f>Assumptions!$C$81</f>
        <v>50000</v>
      </c>
      <c r="S523" s="12">
        <f>Assumptions!$C$81</f>
        <v>50000</v>
      </c>
      <c r="T523" s="12">
        <f>Assumptions!$C$81</f>
        <v>50000</v>
      </c>
      <c r="U523" s="12">
        <f>Assumptions!$C$81</f>
        <v>50000</v>
      </c>
      <c r="V523" s="12">
        <f>Assumptions!$C$81</f>
        <v>50000</v>
      </c>
      <c r="W523" s="12">
        <f>Assumptions!$C$81</f>
        <v>50000</v>
      </c>
      <c r="X523" s="12">
        <f>Assumptions!$C$81</f>
        <v>50000</v>
      </c>
      <c r="Y523" s="12">
        <f>Assumptions!$C$81</f>
        <v>50000</v>
      </c>
      <c r="Z523" s="12">
        <f>Assumptions!$C$81</f>
        <v>50000</v>
      </c>
      <c r="AA523" s="12">
        <f>Assumptions!$C$81</f>
        <v>50000</v>
      </c>
      <c r="AB523" s="12">
        <f>Assumptions!$C$81</f>
        <v>50000</v>
      </c>
      <c r="AC523" s="12">
        <f>Assumptions!$C$81</f>
        <v>50000</v>
      </c>
      <c r="AD523" s="12">
        <f>Assumptions!$C$81</f>
        <v>50000</v>
      </c>
      <c r="AE523" s="12">
        <f>Assumptions!$C$81</f>
        <v>50000</v>
      </c>
      <c r="AF523" s="12">
        <f>Assumptions!$C$81</f>
        <v>50000</v>
      </c>
      <c r="AG523" s="12">
        <f>Assumptions!$C$81</f>
        <v>50000</v>
      </c>
      <c r="AH523" s="12">
        <f>Assumptions!$C$81</f>
        <v>50000</v>
      </c>
      <c r="AI523" s="12">
        <f>Assumptions!$C$81</f>
        <v>50000</v>
      </c>
      <c r="AJ523" s="12">
        <f>Assumptions!$C$81</f>
        <v>50000</v>
      </c>
      <c r="AK523" s="12">
        <f>Assumptions!$C$81</f>
        <v>50000</v>
      </c>
      <c r="AL523" s="12">
        <f>Assumptions!$C$81</f>
        <v>50000</v>
      </c>
      <c r="AM523" s="12">
        <f>Assumptions!$C$81</f>
        <v>50000</v>
      </c>
      <c r="AN523" s="12">
        <f>Assumptions!$C$81</f>
        <v>50000</v>
      </c>
      <c r="AO523" s="12">
        <f>Assumptions!$C$81</f>
        <v>50000</v>
      </c>
      <c r="AP523" s="12">
        <f>Assumptions!$C$81</f>
        <v>50000</v>
      </c>
    </row>
    <row r="524">
      <c r="A524" s="11" t="inlineStr">
        <is>
          <t>Office</t>
        </is>
      </c>
      <c r="B524" s="14" t="inlineStr">
        <is>
          <t>AED</t>
        </is>
      </c>
      <c r="C524" s="56">
        <f>SUM(G524:R524)</f>
        <v>500004</v>
      </c>
      <c r="D524" s="56">
        <f>SUM(S524:AD524)</f>
        <v>500004</v>
      </c>
      <c r="E524" s="56">
        <f>SUM(AE524:AP524)</f>
        <v>500004</v>
      </c>
      <c r="G524" s="12">
        <f>Assumptions!$C$82</f>
        <v>41667</v>
      </c>
      <c r="H524" s="12">
        <f>Assumptions!$C$82</f>
        <v>41667</v>
      </c>
      <c r="I524" s="12">
        <f>Assumptions!$C$82</f>
        <v>41667</v>
      </c>
      <c r="J524" s="12">
        <f>Assumptions!$C$82</f>
        <v>41667</v>
      </c>
      <c r="K524" s="12">
        <f>Assumptions!$C$82</f>
        <v>41667</v>
      </c>
      <c r="L524" s="12">
        <f>Assumptions!$C$82</f>
        <v>41667</v>
      </c>
      <c r="M524" s="12">
        <f>Assumptions!$C$82</f>
        <v>41667</v>
      </c>
      <c r="N524" s="12">
        <f>Assumptions!$C$82</f>
        <v>41667</v>
      </c>
      <c r="O524" s="12">
        <f>Assumptions!$C$82</f>
        <v>41667</v>
      </c>
      <c r="P524" s="12">
        <f>Assumptions!$C$82</f>
        <v>41667</v>
      </c>
      <c r="Q524" s="12">
        <f>Assumptions!$C$82</f>
        <v>41667</v>
      </c>
      <c r="R524" s="12">
        <f>Assumptions!$C$82</f>
        <v>41667</v>
      </c>
      <c r="S524" s="12">
        <f>Assumptions!$C$82</f>
        <v>41667</v>
      </c>
      <c r="T524" s="12">
        <f>Assumptions!$C$82</f>
        <v>41667</v>
      </c>
      <c r="U524" s="12">
        <f>Assumptions!$C$82</f>
        <v>41667</v>
      </c>
      <c r="V524" s="12">
        <f>Assumptions!$C$82</f>
        <v>41667</v>
      </c>
      <c r="W524" s="12">
        <f>Assumptions!$C$82</f>
        <v>41667</v>
      </c>
      <c r="X524" s="12">
        <f>Assumptions!$C$82</f>
        <v>41667</v>
      </c>
      <c r="Y524" s="12">
        <f>Assumptions!$C$82</f>
        <v>41667</v>
      </c>
      <c r="Z524" s="12">
        <f>Assumptions!$C$82</f>
        <v>41667</v>
      </c>
      <c r="AA524" s="12">
        <f>Assumptions!$C$82</f>
        <v>41667</v>
      </c>
      <c r="AB524" s="12">
        <f>Assumptions!$C$82</f>
        <v>41667</v>
      </c>
      <c r="AC524" s="12">
        <f>Assumptions!$C$82</f>
        <v>41667</v>
      </c>
      <c r="AD524" s="12">
        <f>Assumptions!$C$82</f>
        <v>41667</v>
      </c>
      <c r="AE524" s="12">
        <f>Assumptions!$C$82</f>
        <v>41667</v>
      </c>
      <c r="AF524" s="12">
        <f>Assumptions!$C$82</f>
        <v>41667</v>
      </c>
      <c r="AG524" s="12">
        <f>Assumptions!$C$82</f>
        <v>41667</v>
      </c>
      <c r="AH524" s="12">
        <f>Assumptions!$C$82</f>
        <v>41667</v>
      </c>
      <c r="AI524" s="12">
        <f>Assumptions!$C$82</f>
        <v>41667</v>
      </c>
      <c r="AJ524" s="12">
        <f>Assumptions!$C$82</f>
        <v>41667</v>
      </c>
      <c r="AK524" s="12">
        <f>Assumptions!$C$82</f>
        <v>41667</v>
      </c>
      <c r="AL524" s="12">
        <f>Assumptions!$C$82</f>
        <v>41667</v>
      </c>
      <c r="AM524" s="12">
        <f>Assumptions!$C$82</f>
        <v>41667</v>
      </c>
      <c r="AN524" s="12">
        <f>Assumptions!$C$82</f>
        <v>41667</v>
      </c>
      <c r="AO524" s="12">
        <f>Assumptions!$C$82</f>
        <v>41667</v>
      </c>
      <c r="AP524" s="12">
        <f>Assumptions!$C$82</f>
        <v>41667</v>
      </c>
    </row>
    <row r="525">
      <c r="A525" s="11" t="inlineStr">
        <is>
          <t>D&amp;O and PI insurance</t>
        </is>
      </c>
      <c r="B525" s="14" t="inlineStr">
        <is>
          <t>AED</t>
        </is>
      </c>
      <c r="C525" s="56">
        <f>SUM(G525:R525)</f>
        <v>99996</v>
      </c>
      <c r="D525" s="56">
        <f>SUM(S525:AD525)</f>
        <v>99996</v>
      </c>
      <c r="E525" s="56">
        <f>SUM(AE525:AP525)</f>
        <v>99996</v>
      </c>
      <c r="G525" s="12">
        <f>Assumptions!$C$83</f>
        <v>8333</v>
      </c>
      <c r="H525" s="12">
        <f>Assumptions!$C$83</f>
        <v>8333</v>
      </c>
      <c r="I525" s="12">
        <f>Assumptions!$C$83</f>
        <v>8333</v>
      </c>
      <c r="J525" s="12">
        <f>Assumptions!$C$83</f>
        <v>8333</v>
      </c>
      <c r="K525" s="12">
        <f>Assumptions!$C$83</f>
        <v>8333</v>
      </c>
      <c r="L525" s="12">
        <f>Assumptions!$C$83</f>
        <v>8333</v>
      </c>
      <c r="M525" s="12">
        <f>Assumptions!$C$83</f>
        <v>8333</v>
      </c>
      <c r="N525" s="12">
        <f>Assumptions!$C$83</f>
        <v>8333</v>
      </c>
      <c r="O525" s="12">
        <f>Assumptions!$C$83</f>
        <v>8333</v>
      </c>
      <c r="P525" s="12">
        <f>Assumptions!$C$83</f>
        <v>8333</v>
      </c>
      <c r="Q525" s="12">
        <f>Assumptions!$C$83</f>
        <v>8333</v>
      </c>
      <c r="R525" s="12">
        <f>Assumptions!$C$83</f>
        <v>8333</v>
      </c>
      <c r="S525" s="12">
        <f>Assumptions!$C$83</f>
        <v>8333</v>
      </c>
      <c r="T525" s="12">
        <f>Assumptions!$C$83</f>
        <v>8333</v>
      </c>
      <c r="U525" s="12">
        <f>Assumptions!$C$83</f>
        <v>8333</v>
      </c>
      <c r="V525" s="12">
        <f>Assumptions!$C$83</f>
        <v>8333</v>
      </c>
      <c r="W525" s="12">
        <f>Assumptions!$C$83</f>
        <v>8333</v>
      </c>
      <c r="X525" s="12">
        <f>Assumptions!$C$83</f>
        <v>8333</v>
      </c>
      <c r="Y525" s="12">
        <f>Assumptions!$C$83</f>
        <v>8333</v>
      </c>
      <c r="Z525" s="12">
        <f>Assumptions!$C$83</f>
        <v>8333</v>
      </c>
      <c r="AA525" s="12">
        <f>Assumptions!$C$83</f>
        <v>8333</v>
      </c>
      <c r="AB525" s="12">
        <f>Assumptions!$C$83</f>
        <v>8333</v>
      </c>
      <c r="AC525" s="12">
        <f>Assumptions!$C$83</f>
        <v>8333</v>
      </c>
      <c r="AD525" s="12">
        <f>Assumptions!$C$83</f>
        <v>8333</v>
      </c>
      <c r="AE525" s="12">
        <f>Assumptions!$C$83</f>
        <v>8333</v>
      </c>
      <c r="AF525" s="12">
        <f>Assumptions!$C$83</f>
        <v>8333</v>
      </c>
      <c r="AG525" s="12">
        <f>Assumptions!$C$83</f>
        <v>8333</v>
      </c>
      <c r="AH525" s="12">
        <f>Assumptions!$C$83</f>
        <v>8333</v>
      </c>
      <c r="AI525" s="12">
        <f>Assumptions!$C$83</f>
        <v>8333</v>
      </c>
      <c r="AJ525" s="12">
        <f>Assumptions!$C$83</f>
        <v>8333</v>
      </c>
      <c r="AK525" s="12">
        <f>Assumptions!$C$83</f>
        <v>8333</v>
      </c>
      <c r="AL525" s="12">
        <f>Assumptions!$C$83</f>
        <v>8333</v>
      </c>
      <c r="AM525" s="12">
        <f>Assumptions!$C$83</f>
        <v>8333</v>
      </c>
      <c r="AN525" s="12">
        <f>Assumptions!$C$83</f>
        <v>8333</v>
      </c>
      <c r="AO525" s="12">
        <f>Assumptions!$C$83</f>
        <v>8333</v>
      </c>
      <c r="AP525" s="12">
        <f>Assumptions!$C$83</f>
        <v>8333</v>
      </c>
    </row>
    <row r="526">
      <c r="A526" s="11" t="inlineStr">
        <is>
          <t>Board fees</t>
        </is>
      </c>
      <c r="B526" s="14" t="inlineStr">
        <is>
          <t>AED</t>
        </is>
      </c>
      <c r="C526" s="56">
        <f>SUM(G526:R526)</f>
        <v>480000</v>
      </c>
      <c r="D526" s="56">
        <f>SUM(S526:AD526)</f>
        <v>480000</v>
      </c>
      <c r="E526" s="56">
        <f>SUM(AE526:AP526)</f>
        <v>480000</v>
      </c>
      <c r="G526" s="12">
        <f>Assumptions!$C$84*Assumptions!$C$85</f>
        <v>40000</v>
      </c>
      <c r="H526" s="12">
        <f>Assumptions!$C$84*Assumptions!$C$85</f>
        <v>40000</v>
      </c>
      <c r="I526" s="12">
        <f>Assumptions!$C$84*Assumptions!$C$85</f>
        <v>40000</v>
      </c>
      <c r="J526" s="12">
        <f>Assumptions!$C$84*Assumptions!$C$85</f>
        <v>40000</v>
      </c>
      <c r="K526" s="12">
        <f>Assumptions!$C$84*Assumptions!$C$85</f>
        <v>40000</v>
      </c>
      <c r="L526" s="12">
        <f>Assumptions!$C$84*Assumptions!$C$85</f>
        <v>40000</v>
      </c>
      <c r="M526" s="12">
        <f>Assumptions!$C$84*Assumptions!$C$85</f>
        <v>40000</v>
      </c>
      <c r="N526" s="12">
        <f>Assumptions!$C$84*Assumptions!$C$85</f>
        <v>40000</v>
      </c>
      <c r="O526" s="12">
        <f>Assumptions!$C$84*Assumptions!$C$85</f>
        <v>40000</v>
      </c>
      <c r="P526" s="12">
        <f>Assumptions!$C$84*Assumptions!$C$85</f>
        <v>40000</v>
      </c>
      <c r="Q526" s="12">
        <f>Assumptions!$C$84*Assumptions!$C$85</f>
        <v>40000</v>
      </c>
      <c r="R526" s="12">
        <f>Assumptions!$C$84*Assumptions!$C$85</f>
        <v>40000</v>
      </c>
      <c r="S526" s="12">
        <f>Assumptions!$C$84*Assumptions!$C$85</f>
        <v>40000</v>
      </c>
      <c r="T526" s="12">
        <f>Assumptions!$C$84*Assumptions!$C$85</f>
        <v>40000</v>
      </c>
      <c r="U526" s="12">
        <f>Assumptions!$C$84*Assumptions!$C$85</f>
        <v>40000</v>
      </c>
      <c r="V526" s="12">
        <f>Assumptions!$C$84*Assumptions!$C$85</f>
        <v>40000</v>
      </c>
      <c r="W526" s="12">
        <f>Assumptions!$C$84*Assumptions!$C$85</f>
        <v>40000</v>
      </c>
      <c r="X526" s="12">
        <f>Assumptions!$C$84*Assumptions!$C$85</f>
        <v>40000</v>
      </c>
      <c r="Y526" s="12">
        <f>Assumptions!$C$84*Assumptions!$C$85</f>
        <v>40000</v>
      </c>
      <c r="Z526" s="12">
        <f>Assumptions!$C$84*Assumptions!$C$85</f>
        <v>40000</v>
      </c>
      <c r="AA526" s="12">
        <f>Assumptions!$C$84*Assumptions!$C$85</f>
        <v>40000</v>
      </c>
      <c r="AB526" s="12">
        <f>Assumptions!$C$84*Assumptions!$C$85</f>
        <v>40000</v>
      </c>
      <c r="AC526" s="12">
        <f>Assumptions!$C$84*Assumptions!$C$85</f>
        <v>40000</v>
      </c>
      <c r="AD526" s="12">
        <f>Assumptions!$C$84*Assumptions!$C$85</f>
        <v>40000</v>
      </c>
      <c r="AE526" s="12">
        <f>Assumptions!$C$84*Assumptions!$C$85</f>
        <v>40000</v>
      </c>
      <c r="AF526" s="12">
        <f>Assumptions!$C$84*Assumptions!$C$85</f>
        <v>40000</v>
      </c>
      <c r="AG526" s="12">
        <f>Assumptions!$C$84*Assumptions!$C$85</f>
        <v>40000</v>
      </c>
      <c r="AH526" s="12">
        <f>Assumptions!$C$84*Assumptions!$C$85</f>
        <v>40000</v>
      </c>
      <c r="AI526" s="12">
        <f>Assumptions!$C$84*Assumptions!$C$85</f>
        <v>40000</v>
      </c>
      <c r="AJ526" s="12">
        <f>Assumptions!$C$84*Assumptions!$C$85</f>
        <v>40000</v>
      </c>
      <c r="AK526" s="12">
        <f>Assumptions!$C$84*Assumptions!$C$85</f>
        <v>40000</v>
      </c>
      <c r="AL526" s="12">
        <f>Assumptions!$C$84*Assumptions!$C$85</f>
        <v>40000</v>
      </c>
      <c r="AM526" s="12">
        <f>Assumptions!$C$84*Assumptions!$C$85</f>
        <v>40000</v>
      </c>
      <c r="AN526" s="12">
        <f>Assumptions!$C$84*Assumptions!$C$85</f>
        <v>40000</v>
      </c>
      <c r="AO526" s="12">
        <f>Assumptions!$C$84*Assumptions!$C$85</f>
        <v>40000</v>
      </c>
      <c r="AP526" s="12">
        <f>Assumptions!$C$84*Assumptions!$C$85</f>
        <v>40000</v>
      </c>
    </row>
    <row r="527">
      <c r="A527" s="11" t="inlineStr">
        <is>
          <t>Legal, regulatory and accounting</t>
        </is>
      </c>
      <c r="B527" s="14" t="inlineStr">
        <is>
          <t>AED</t>
        </is>
      </c>
      <c r="C527" s="56">
        <f>SUM(G527:R527)</f>
        <v>140000</v>
      </c>
      <c r="D527" s="56">
        <f>SUM(S527:AD527)</f>
        <v>90000</v>
      </c>
      <c r="E527" s="56">
        <f>SUM(AE527:AP527)</f>
        <v>90000</v>
      </c>
      <c r="G527" s="12">
        <f>Assumptions!$C$86+IF(G456=1,Assumptions!$C$87,0)</f>
        <v>57500</v>
      </c>
      <c r="H527" s="12">
        <f>Assumptions!$C$86+IF(H456=1,Assumptions!$C$87,0)</f>
        <v>7500</v>
      </c>
      <c r="I527" s="12">
        <f>Assumptions!$C$86+IF(I456=1,Assumptions!$C$87,0)</f>
        <v>7500</v>
      </c>
      <c r="J527" s="12">
        <f>Assumptions!$C$86+IF(J456=1,Assumptions!$C$87,0)</f>
        <v>7500</v>
      </c>
      <c r="K527" s="12">
        <f>Assumptions!$C$86+IF(K456=1,Assumptions!$C$87,0)</f>
        <v>7500</v>
      </c>
      <c r="L527" s="12">
        <f>Assumptions!$C$86+IF(L456=1,Assumptions!$C$87,0)</f>
        <v>7500</v>
      </c>
      <c r="M527" s="12">
        <f>Assumptions!$C$86+IF(M456=1,Assumptions!$C$87,0)</f>
        <v>7500</v>
      </c>
      <c r="N527" s="12">
        <f>Assumptions!$C$86+IF(N456=1,Assumptions!$C$87,0)</f>
        <v>7500</v>
      </c>
      <c r="O527" s="12">
        <f>Assumptions!$C$86+IF(O456=1,Assumptions!$C$87,0)</f>
        <v>7500</v>
      </c>
      <c r="P527" s="12">
        <f>Assumptions!$C$86+IF(P456=1,Assumptions!$C$87,0)</f>
        <v>7500</v>
      </c>
      <c r="Q527" s="12">
        <f>Assumptions!$C$86+IF(Q456=1,Assumptions!$C$87,0)</f>
        <v>7500</v>
      </c>
      <c r="R527" s="12">
        <f>Assumptions!$C$86+IF(R456=1,Assumptions!$C$87,0)</f>
        <v>7500</v>
      </c>
      <c r="S527" s="12">
        <f>Assumptions!$C$86+IF(S456=1,Assumptions!$C$87,0)</f>
        <v>7500</v>
      </c>
      <c r="T527" s="12">
        <f>Assumptions!$C$86+IF(T456=1,Assumptions!$C$87,0)</f>
        <v>7500</v>
      </c>
      <c r="U527" s="12">
        <f>Assumptions!$C$86+IF(U456=1,Assumptions!$C$87,0)</f>
        <v>7500</v>
      </c>
      <c r="V527" s="12">
        <f>Assumptions!$C$86+IF(V456=1,Assumptions!$C$87,0)</f>
        <v>7500</v>
      </c>
      <c r="W527" s="12">
        <f>Assumptions!$C$86+IF(W456=1,Assumptions!$C$87,0)</f>
        <v>7500</v>
      </c>
      <c r="X527" s="12">
        <f>Assumptions!$C$86+IF(X456=1,Assumptions!$C$87,0)</f>
        <v>7500</v>
      </c>
      <c r="Y527" s="12">
        <f>Assumptions!$C$86+IF(Y456=1,Assumptions!$C$87,0)</f>
        <v>7500</v>
      </c>
      <c r="Z527" s="12">
        <f>Assumptions!$C$86+IF(Z456=1,Assumptions!$C$87,0)</f>
        <v>7500</v>
      </c>
      <c r="AA527" s="12">
        <f>Assumptions!$C$86+IF(AA456=1,Assumptions!$C$87,0)</f>
        <v>7500</v>
      </c>
      <c r="AB527" s="12">
        <f>Assumptions!$C$86+IF(AB456=1,Assumptions!$C$87,0)</f>
        <v>7500</v>
      </c>
      <c r="AC527" s="12">
        <f>Assumptions!$C$86+IF(AC456=1,Assumptions!$C$87,0)</f>
        <v>7500</v>
      </c>
      <c r="AD527" s="12">
        <f>Assumptions!$C$86+IF(AD456=1,Assumptions!$C$87,0)</f>
        <v>7500</v>
      </c>
      <c r="AE527" s="12">
        <f>Assumptions!$C$86+IF(AE456=1,Assumptions!$C$87,0)</f>
        <v>7500</v>
      </c>
      <c r="AF527" s="12">
        <f>Assumptions!$C$86+IF(AF456=1,Assumptions!$C$87,0)</f>
        <v>7500</v>
      </c>
      <c r="AG527" s="12">
        <f>Assumptions!$C$86+IF(AG456=1,Assumptions!$C$87,0)</f>
        <v>7500</v>
      </c>
      <c r="AH527" s="12">
        <f>Assumptions!$C$86+IF(AH456=1,Assumptions!$C$87,0)</f>
        <v>7500</v>
      </c>
      <c r="AI527" s="12">
        <f>Assumptions!$C$86+IF(AI456=1,Assumptions!$C$87,0)</f>
        <v>7500</v>
      </c>
      <c r="AJ527" s="12">
        <f>Assumptions!$C$86+IF(AJ456=1,Assumptions!$C$87,0)</f>
        <v>7500</v>
      </c>
      <c r="AK527" s="12">
        <f>Assumptions!$C$86+IF(AK456=1,Assumptions!$C$87,0)</f>
        <v>7500</v>
      </c>
      <c r="AL527" s="12">
        <f>Assumptions!$C$86+IF(AL456=1,Assumptions!$C$87,0)</f>
        <v>7500</v>
      </c>
      <c r="AM527" s="12">
        <f>Assumptions!$C$86+IF(AM456=1,Assumptions!$C$87,0)</f>
        <v>7500</v>
      </c>
      <c r="AN527" s="12">
        <f>Assumptions!$C$86+IF(AN456=1,Assumptions!$C$87,0)</f>
        <v>7500</v>
      </c>
      <c r="AO527" s="12">
        <f>Assumptions!$C$86+IF(AO456=1,Assumptions!$C$87,0)</f>
        <v>7500</v>
      </c>
      <c r="AP527" s="12">
        <f>Assumptions!$C$86+IF(AP456=1,Assumptions!$C$87,0)</f>
        <v>7500</v>
      </c>
    </row>
    <row r="528">
      <c r="A528" s="35" t="inlineStr">
        <is>
          <t>Cash (AED)</t>
        </is>
      </c>
      <c r="B528" s="14" t="inlineStr">
        <is>
          <t>AED</t>
        </is>
      </c>
      <c r="C528" s="56">
        <f>SUM(G528:R528)</f>
        <v>0</v>
      </c>
      <c r="D528" s="56">
        <f>SUM(S528:AD528)</f>
        <v>0</v>
      </c>
      <c r="E528" s="56">
        <f>SUM(AE528:AP528)</f>
        <v>0</v>
      </c>
      <c r="G528" s="12">
        <f>Assumptions!$C$88</f>
        <v>0</v>
      </c>
      <c r="H528" s="12">
        <f>Assumptions!$C$88</f>
        <v>0</v>
      </c>
      <c r="I528" s="12">
        <f>Assumptions!$C$88</f>
        <v>0</v>
      </c>
      <c r="J528" s="12">
        <f>Assumptions!$C$88</f>
        <v>0</v>
      </c>
      <c r="K528" s="12">
        <f>Assumptions!$C$88</f>
        <v>0</v>
      </c>
      <c r="L528" s="12">
        <f>Assumptions!$C$88</f>
        <v>0</v>
      </c>
      <c r="M528" s="12">
        <f>Assumptions!$C$88</f>
        <v>0</v>
      </c>
      <c r="N528" s="12">
        <f>Assumptions!$C$88</f>
        <v>0</v>
      </c>
      <c r="O528" s="12">
        <f>Assumptions!$C$88</f>
        <v>0</v>
      </c>
      <c r="P528" s="12">
        <f>Assumptions!$C$88</f>
        <v>0</v>
      </c>
      <c r="Q528" s="12">
        <f>Assumptions!$C$88</f>
        <v>0</v>
      </c>
      <c r="R528" s="12">
        <f>Assumptions!$C$88</f>
        <v>0</v>
      </c>
      <c r="S528" s="12">
        <f>Assumptions!$C$88</f>
        <v>0</v>
      </c>
      <c r="T528" s="12">
        <f>Assumptions!$C$88</f>
        <v>0</v>
      </c>
      <c r="U528" s="12">
        <f>Assumptions!$C$88</f>
        <v>0</v>
      </c>
      <c r="V528" s="12">
        <f>Assumptions!$C$88</f>
        <v>0</v>
      </c>
      <c r="W528" s="12">
        <f>Assumptions!$C$88</f>
        <v>0</v>
      </c>
      <c r="X528" s="12">
        <f>Assumptions!$C$88</f>
        <v>0</v>
      </c>
      <c r="Y528" s="12">
        <f>Assumptions!$C$88</f>
        <v>0</v>
      </c>
      <c r="Z528" s="12">
        <f>Assumptions!$C$88</f>
        <v>0</v>
      </c>
      <c r="AA528" s="12">
        <f>Assumptions!$C$88</f>
        <v>0</v>
      </c>
      <c r="AB528" s="12">
        <f>Assumptions!$C$88</f>
        <v>0</v>
      </c>
      <c r="AC528" s="12">
        <f>Assumptions!$C$88</f>
        <v>0</v>
      </c>
      <c r="AD528" s="12">
        <f>Assumptions!$C$88</f>
        <v>0</v>
      </c>
      <c r="AE528" s="12">
        <f>Assumptions!$C$88</f>
        <v>0</v>
      </c>
      <c r="AF528" s="12">
        <f>Assumptions!$C$88</f>
        <v>0</v>
      </c>
      <c r="AG528" s="12">
        <f>Assumptions!$C$88</f>
        <v>0</v>
      </c>
      <c r="AH528" s="12">
        <f>Assumptions!$C$88</f>
        <v>0</v>
      </c>
      <c r="AI528" s="12">
        <f>Assumptions!$C$88</f>
        <v>0</v>
      </c>
      <c r="AJ528" s="12">
        <f>Assumptions!$C$88</f>
        <v>0</v>
      </c>
      <c r="AK528" s="12">
        <f>Assumptions!$C$88</f>
        <v>0</v>
      </c>
      <c r="AL528" s="12">
        <f>Assumptions!$C$88</f>
        <v>0</v>
      </c>
      <c r="AM528" s="12">
        <f>Assumptions!$C$88</f>
        <v>0</v>
      </c>
      <c r="AN528" s="12">
        <f>Assumptions!$C$88</f>
        <v>0</v>
      </c>
      <c r="AO528" s="12">
        <f>Assumptions!$C$88</f>
        <v>0</v>
      </c>
      <c r="AP528" s="12">
        <f>Assumptions!$C$88</f>
        <v>0</v>
      </c>
    </row>
    <row r="529">
      <c r="A529" s="38" t="inlineStr">
        <is>
          <t>Administration</t>
        </is>
      </c>
      <c r="B529" s="58" t="inlineStr">
        <is>
          <t>AED</t>
        </is>
      </c>
      <c r="C529" s="59">
        <f>SUM(G529:R529)</f>
        <v>1820000</v>
      </c>
      <c r="D529" s="59">
        <f>SUM(S529:AD529)</f>
        <v>1770000</v>
      </c>
      <c r="E529" s="59">
        <f>SUM(AE529:AP529)</f>
        <v>1770000</v>
      </c>
      <c r="F529" s="40" t="n"/>
      <c r="G529" s="51">
        <f>SUM(G523:G528)</f>
        <v>197500</v>
      </c>
      <c r="H529" s="51">
        <f>SUM(H523:H528)</f>
        <v>147500</v>
      </c>
      <c r="I529" s="51">
        <f>SUM(I523:I528)</f>
        <v>147500</v>
      </c>
      <c r="J529" s="51">
        <f>SUM(J523:J528)</f>
        <v>147500</v>
      </c>
      <c r="K529" s="51">
        <f>SUM(K523:K528)</f>
        <v>147500</v>
      </c>
      <c r="L529" s="51">
        <f>SUM(L523:L528)</f>
        <v>147500</v>
      </c>
      <c r="M529" s="51">
        <f>SUM(M523:M528)</f>
        <v>147500</v>
      </c>
      <c r="N529" s="51">
        <f>SUM(N523:N528)</f>
        <v>147500</v>
      </c>
      <c r="O529" s="51">
        <f>SUM(O523:O528)</f>
        <v>147500</v>
      </c>
      <c r="P529" s="51">
        <f>SUM(P523:P528)</f>
        <v>147500</v>
      </c>
      <c r="Q529" s="51">
        <f>SUM(Q523:Q528)</f>
        <v>147500</v>
      </c>
      <c r="R529" s="51">
        <f>SUM(R523:R528)</f>
        <v>147500</v>
      </c>
      <c r="S529" s="51">
        <f>SUM(S523:S528)</f>
        <v>147500</v>
      </c>
      <c r="T529" s="51">
        <f>SUM(T523:T528)</f>
        <v>147500</v>
      </c>
      <c r="U529" s="51">
        <f>SUM(U523:U528)</f>
        <v>147500</v>
      </c>
      <c r="V529" s="51">
        <f>SUM(V523:V528)</f>
        <v>147500</v>
      </c>
      <c r="W529" s="51">
        <f>SUM(W523:W528)</f>
        <v>147500</v>
      </c>
      <c r="X529" s="51">
        <f>SUM(X523:X528)</f>
        <v>147500</v>
      </c>
      <c r="Y529" s="51">
        <f>SUM(Y523:Y528)</f>
        <v>147500</v>
      </c>
      <c r="Z529" s="51">
        <f>SUM(Z523:Z528)</f>
        <v>147500</v>
      </c>
      <c r="AA529" s="51">
        <f>SUM(AA523:AA528)</f>
        <v>147500</v>
      </c>
      <c r="AB529" s="51">
        <f>SUM(AB523:AB528)</f>
        <v>147500</v>
      </c>
      <c r="AC529" s="51">
        <f>SUM(AC523:AC528)</f>
        <v>147500</v>
      </c>
      <c r="AD529" s="51">
        <f>SUM(AD523:AD528)</f>
        <v>147500</v>
      </c>
      <c r="AE529" s="51">
        <f>SUM(AE523:AE528)</f>
        <v>147500</v>
      </c>
      <c r="AF529" s="51">
        <f>SUM(AF523:AF528)</f>
        <v>147500</v>
      </c>
      <c r="AG529" s="51">
        <f>SUM(AG523:AG528)</f>
        <v>147500</v>
      </c>
      <c r="AH529" s="51">
        <f>SUM(AH523:AH528)</f>
        <v>147500</v>
      </c>
      <c r="AI529" s="51">
        <f>SUM(AI523:AI528)</f>
        <v>147500</v>
      </c>
      <c r="AJ529" s="51">
        <f>SUM(AJ523:AJ528)</f>
        <v>147500</v>
      </c>
      <c r="AK529" s="51">
        <f>SUM(AK523:AK528)</f>
        <v>147500</v>
      </c>
      <c r="AL529" s="51">
        <f>SUM(AL523:AL528)</f>
        <v>147500</v>
      </c>
      <c r="AM529" s="51">
        <f>SUM(AM523:AM528)</f>
        <v>147500</v>
      </c>
      <c r="AN529" s="51">
        <f>SUM(AN523:AN528)</f>
        <v>147500</v>
      </c>
      <c r="AO529" s="51">
        <f>SUM(AO523:AO528)</f>
        <v>147500</v>
      </c>
      <c r="AP529" s="51">
        <f>SUM(AP523:AP528)</f>
        <v>147500</v>
      </c>
    </row>
    <row r="530">
      <c r="A530" s="11" t="inlineStr">
        <is>
          <t>Operating costs before contingency</t>
        </is>
      </c>
      <c r="B530" s="14" t="inlineStr">
        <is>
          <t>AED</t>
        </is>
      </c>
      <c r="C530" s="56">
        <f>SUM(G530:R530)</f>
        <v>7187709.03248467</v>
      </c>
      <c r="D530" s="56">
        <f>SUM(S530:AD530)</f>
        <v>8362907.36165921</v>
      </c>
      <c r="E530" s="56">
        <f>SUM(AE530:AP530)</f>
        <v>9726070.36937795</v>
      </c>
      <c r="G530" s="12">
        <f>G508+G516+G518+G522+G529</f>
        <v>713859.224443429</v>
      </c>
      <c r="H530" s="12">
        <f>H508+H516+H518+H522+H529</f>
        <v>567847.559553646</v>
      </c>
      <c r="I530" s="12">
        <f>I508+I516+I518+I522+I529</f>
        <v>571611.778035368</v>
      </c>
      <c r="J530" s="12">
        <f>J508+J516+J518+J522+J529</f>
        <v>575171.015908932</v>
      </c>
      <c r="K530" s="12">
        <f>K508+K516+K518+K522+K529</f>
        <v>589357.578350736</v>
      </c>
      <c r="L530" s="12">
        <f>L508+L516+L518+L522+L529</f>
        <v>593372.131465809</v>
      </c>
      <c r="M530" s="12">
        <f>M508+M516+M518+M522+M529</f>
        <v>577228.87272338</v>
      </c>
      <c r="N530" s="12">
        <f>N508+N516+N518+N522+N529</f>
        <v>595940.682515372</v>
      </c>
      <c r="O530" s="12">
        <f>O508+O516+O518+O522+O529</f>
        <v>595958.972502965</v>
      </c>
      <c r="P530" s="12">
        <f>P508+P516+P518+P522+P529</f>
        <v>599273.509437981</v>
      </c>
      <c r="Q530" s="12">
        <f>Q508+Q516+Q518+Q522+Q529</f>
        <v>602485.314302833</v>
      </c>
      <c r="R530" s="12">
        <f>R508+R516+R518+R522+R529</f>
        <v>605602.393244218</v>
      </c>
      <c r="S530" s="12">
        <f>S508+S516+S518+S522+S529</f>
        <v>674764.754678875</v>
      </c>
      <c r="T530" s="12">
        <f>T508+T516+T518+T522+T529</f>
        <v>678666.66650017</v>
      </c>
      <c r="U530" s="12">
        <f>U508+U516+U518+U522+U529</f>
        <v>682416.619297672</v>
      </c>
      <c r="V530" s="12">
        <f>V508+V516+V518+V522+V529</f>
        <v>686026.75023455</v>
      </c>
      <c r="W530" s="12">
        <f>W508+W516+W518+W522+W529</f>
        <v>694485.855889575</v>
      </c>
      <c r="X530" s="12">
        <f>X508+X516+X518+X522+X529</f>
        <v>697726.251174735</v>
      </c>
      <c r="Y530" s="12">
        <f>Y508+Y516+Y518+Y522+Y529</f>
        <v>700857.116499889</v>
      </c>
      <c r="Z530" s="12">
        <f>Z508+Z516+Z518+Z522+Z529</f>
        <v>703886.834515786</v>
      </c>
      <c r="AA530" s="12">
        <f>AA508+AA516+AA518+AA522+AA529</f>
        <v>706823.06761175</v>
      </c>
      <c r="AB530" s="12">
        <f>AB508+AB516+AB518+AB522+AB529</f>
        <v>709672.827207654</v>
      </c>
      <c r="AC530" s="12">
        <f>AC508+AC516+AC518+AC522+AC529</f>
        <v>712442.535759219</v>
      </c>
      <c r="AD530" s="12">
        <f>AD508+AD516+AD518+AD522+AD529</f>
        <v>715138.082289336</v>
      </c>
      <c r="AE530" s="12">
        <f>AE508+AE516+AE518+AE522+AE529</f>
        <v>780862.223551721</v>
      </c>
      <c r="AF530" s="12">
        <f>AF508+AF516+AF518+AF522+AF529</f>
        <v>784335.840271048</v>
      </c>
      <c r="AG530" s="12">
        <f>AG508+AG516+AG518+AG522+AG529</f>
        <v>787677.81519413</v>
      </c>
      <c r="AH530" s="12">
        <f>AH508+AH516+AH518+AH522+AH529</f>
        <v>790898.531466311</v>
      </c>
      <c r="AI530" s="12">
        <f>AI508+AI516+AI518+AI522+AI529</f>
        <v>798238.538587707</v>
      </c>
      <c r="AJ530" s="12">
        <f>AJ508+AJ516+AJ518+AJ522+AJ529</f>
        <v>801140.380960701</v>
      </c>
      <c r="AK530" s="12">
        <f>AK508+AK516+AK518+AK522+AK529</f>
        <v>803946.941681131</v>
      </c>
      <c r="AL530" s="12">
        <f>AL508+AL516+AL518+AL522+AL529</f>
        <v>806665.427673772</v>
      </c>
      <c r="AM530" s="12">
        <f>AM508+AM516+AM518+AM522+AM529</f>
        <v>839302.434644839</v>
      </c>
      <c r="AN530" s="12">
        <f>AN508+AN516+AN518+AN522+AN529</f>
        <v>841864.005211469</v>
      </c>
      <c r="AO530" s="12">
        <f>AO508+AO516+AO518+AO522+AO529</f>
        <v>844355.680968669</v>
      </c>
      <c r="AP530" s="12">
        <f>AP508+AP516+AP518+AP522+AP529</f>
        <v>846782.549166456</v>
      </c>
    </row>
    <row r="531">
      <c r="A531" s="4" t="inlineStr">
        <is>
          <t>Contingency</t>
        </is>
      </c>
      <c r="B531" s="14" t="inlineStr">
        <is>
          <t>AED</t>
        </is>
      </c>
      <c r="C531" s="56">
        <f>SUM(G531:R531)</f>
        <v>1078156.3548727</v>
      </c>
      <c r="D531" s="56">
        <f>SUM(S531:AD531)</f>
        <v>1254436.10424888</v>
      </c>
      <c r="E531" s="56">
        <f>SUM(AE531:AP531)</f>
        <v>1458910.55540669</v>
      </c>
      <c r="G531" s="57">
        <f>G530*Assumptions!$C$91</f>
        <v>107078.883666514</v>
      </c>
      <c r="H531" s="57">
        <f>H530*Assumptions!$C$91</f>
        <v>85177.1339330469</v>
      </c>
      <c r="I531" s="57">
        <f>I530*Assumptions!$C$91</f>
        <v>85741.7667053052</v>
      </c>
      <c r="J531" s="57">
        <f>J530*Assumptions!$C$91</f>
        <v>86275.6523863398</v>
      </c>
      <c r="K531" s="57">
        <f>K530*Assumptions!$C$91</f>
        <v>88403.6367526104</v>
      </c>
      <c r="L531" s="57">
        <f>L530*Assumptions!$C$91</f>
        <v>89005.8197198713</v>
      </c>
      <c r="M531" s="57">
        <f>M530*Assumptions!$C$91</f>
        <v>86584.330908507</v>
      </c>
      <c r="N531" s="57">
        <f>N530*Assumptions!$C$91</f>
        <v>89391.1023773057</v>
      </c>
      <c r="O531" s="57">
        <f>O530*Assumptions!$C$91</f>
        <v>89393.8458754448</v>
      </c>
      <c r="P531" s="57">
        <f>P530*Assumptions!$C$91</f>
        <v>89891.0264156972</v>
      </c>
      <c r="Q531" s="57">
        <f>Q530*Assumptions!$C$91</f>
        <v>90372.797145425</v>
      </c>
      <c r="R531" s="57">
        <f>R530*Assumptions!$C$91</f>
        <v>90840.3589866327</v>
      </c>
      <c r="S531" s="57">
        <f>S530*Assumptions!$C$91</f>
        <v>101214.713201831</v>
      </c>
      <c r="T531" s="57">
        <f>T530*Assumptions!$C$91</f>
        <v>101799.999975025</v>
      </c>
      <c r="U531" s="57">
        <f>U530*Assumptions!$C$91</f>
        <v>102362.492894651</v>
      </c>
      <c r="V531" s="57">
        <f>V530*Assumptions!$C$91</f>
        <v>102904.012535183</v>
      </c>
      <c r="W531" s="57">
        <f>W530*Assumptions!$C$91</f>
        <v>104172.878383436</v>
      </c>
      <c r="X531" s="57">
        <f>X530*Assumptions!$C$91</f>
        <v>104658.93767621</v>
      </c>
      <c r="Y531" s="57">
        <f>Y530*Assumptions!$C$91</f>
        <v>105128.567474983</v>
      </c>
      <c r="Z531" s="57">
        <f>Z530*Assumptions!$C$91</f>
        <v>105583.025177368</v>
      </c>
      <c r="AA531" s="57">
        <f>AA530*Assumptions!$C$91</f>
        <v>106023.460141762</v>
      </c>
      <c r="AB531" s="57">
        <f>AB530*Assumptions!$C$91</f>
        <v>106450.924081148</v>
      </c>
      <c r="AC531" s="57">
        <f>AC530*Assumptions!$C$91</f>
        <v>106866.380363883</v>
      </c>
      <c r="AD531" s="57">
        <f>AD530*Assumptions!$C$91</f>
        <v>107270.7123434</v>
      </c>
      <c r="AE531" s="57">
        <f>AE530*Assumptions!$C$91</f>
        <v>117129.333532758</v>
      </c>
      <c r="AF531" s="57">
        <f>AF530*Assumptions!$C$91</f>
        <v>117650.376040657</v>
      </c>
      <c r="AG531" s="57">
        <f>AG530*Assumptions!$C$91</f>
        <v>118151.672279119</v>
      </c>
      <c r="AH531" s="57">
        <f>AH530*Assumptions!$C$91</f>
        <v>118634.779719947</v>
      </c>
      <c r="AI531" s="57">
        <f>AI530*Assumptions!$C$91</f>
        <v>119735.780788156</v>
      </c>
      <c r="AJ531" s="57">
        <f>AJ530*Assumptions!$C$91</f>
        <v>120171.057144105</v>
      </c>
      <c r="AK531" s="57">
        <f>AK530*Assumptions!$C$91</f>
        <v>120592.04125217</v>
      </c>
      <c r="AL531" s="57">
        <f>AL530*Assumptions!$C$91</f>
        <v>120999.814151066</v>
      </c>
      <c r="AM531" s="57">
        <f>AM530*Assumptions!$C$91</f>
        <v>125895.365196726</v>
      </c>
      <c r="AN531" s="57">
        <f>AN530*Assumptions!$C$91</f>
        <v>126279.60078172</v>
      </c>
      <c r="AO531" s="57">
        <f>AO530*Assumptions!$C$91</f>
        <v>126653.3521453</v>
      </c>
      <c r="AP531" s="57">
        <f>AP530*Assumptions!$C$91</f>
        <v>127017.382374968</v>
      </c>
    </row>
    <row r="532">
      <c r="A532" s="38" t="inlineStr">
        <is>
          <t>Result</t>
        </is>
      </c>
      <c r="B532" s="58" t="inlineStr">
        <is>
          <t>AED</t>
        </is>
      </c>
      <c r="C532" s="59">
        <f>SUM(G532:R532)</f>
        <v>294832.070547274</v>
      </c>
      <c r="D532" s="59">
        <f>SUM(S532:AD532)</f>
        <v>9729575.09969135</v>
      </c>
      <c r="E532" s="59">
        <f>SUM(AE532:AP532)</f>
        <v>17697074.5123963</v>
      </c>
      <c r="F532" s="40" t="n"/>
      <c r="G532" s="51">
        <f>G509-G516-G518-G522-G529-G531</f>
        <v>-453497.29332899</v>
      </c>
      <c r="H532" s="51">
        <f>H509-H516-H518-H522-H529-H531</f>
        <v>-233368.708365169</v>
      </c>
      <c r="I532" s="51">
        <f>I509-I516-I518-I522-I529-I531</f>
        <v>-189468.479561733</v>
      </c>
      <c r="J532" s="51">
        <f>J509-J516-J518-J522-J529-J531</f>
        <v>-148970.154317552</v>
      </c>
      <c r="K532" s="51">
        <f>K509-K516-K518-K522-K529-K531</f>
        <v>76733.5526646544</v>
      </c>
      <c r="L532" s="51">
        <f>L509-L516-L518-L522-L529-L531</f>
        <v>139994.167395564</v>
      </c>
      <c r="M532" s="51">
        <f>M509-M516-M518-M522-M529-M531</f>
        <v>200000.156246173</v>
      </c>
      <c r="N532" s="51">
        <f>N509-N516-N518-N522-N529-N531</f>
        <v>217243.431839559</v>
      </c>
      <c r="O532" s="51">
        <f>O509-O516-O518-O522-O529-O531</f>
        <v>134849.502175421</v>
      </c>
      <c r="P532" s="51">
        <f>P509-P516-P518-P522-P529-P531</f>
        <v>160368.214250049</v>
      </c>
      <c r="Q532" s="51">
        <f>Q509-Q516-Q518-Q522-Q529-Q531</f>
        <v>184268.418850398</v>
      </c>
      <c r="R532" s="51">
        <f>R509-R516-R518-R522-R529-R531</f>
        <v>206679.262698899</v>
      </c>
      <c r="S532" s="51">
        <f>S509-S516-S518-S522-S529-S531</f>
        <v>533379.813618432</v>
      </c>
      <c r="T532" s="51">
        <f>T509-T516-T518-T522-T529-T531</f>
        <v>571200.542533408</v>
      </c>
      <c r="U532" s="51">
        <f>U509-U516-U518-U522-U529-U531</f>
        <v>606461.734604848</v>
      </c>
      <c r="V532" s="51">
        <f>V509-V516-V518-V522-V529-V531</f>
        <v>639372.540766802</v>
      </c>
      <c r="W532" s="51">
        <f>W509-W516-W518-W522-W529-W531</f>
        <v>834060.980950461</v>
      </c>
      <c r="X532" s="51">
        <f>X509-X516-X518-X522-X529-X531</f>
        <v>862626.635027954</v>
      </c>
      <c r="Y532" s="51">
        <f>Y509-Y516-Y518-Y522-Y529-Y531</f>
        <v>889361.645509468</v>
      </c>
      <c r="Z532" s="51">
        <f>Z509-Z516-Z518-Z522-Z529-Z531</f>
        <v>914409.18131332</v>
      </c>
      <c r="AA532" s="51">
        <f>AA509-AA516-AA518-AA522-AA529-AA531</f>
        <v>937899.821586424</v>
      </c>
      <c r="AB532" s="51">
        <f>AB509-AB516-AB518-AB522-AB529-AB531</f>
        <v>959952.791046926</v>
      </c>
      <c r="AC532" s="51">
        <f>AC509-AC516-AC518-AC522-AC529-AC531</f>
        <v>980677.063611528</v>
      </c>
      <c r="AD532" s="51">
        <f>AD509-AD516-AD518-AD522-AD529-AD531</f>
        <v>1000172.34912178</v>
      </c>
      <c r="AE532" s="51">
        <f>AE509-AE516-AE518-AE522-AE529-AE531</f>
        <v>1245653.24619524</v>
      </c>
      <c r="AF532" s="51">
        <f>AF509-AF516-AF518-AF522-AF529-AF531</f>
        <v>1278788.71458767</v>
      </c>
      <c r="AG532" s="51">
        <f>AG509-AG516-AG518-AG522-AG529-AG531</f>
        <v>1309711.97126416</v>
      </c>
      <c r="AH532" s="51">
        <f>AH509-AH516-AH518-AH522-AH529-AH531</f>
        <v>1338601.4808094</v>
      </c>
      <c r="AI532" s="51">
        <f>AI509-AI516-AI518-AI522-AI529-AI531</f>
        <v>1504966.88648217</v>
      </c>
      <c r="AJ532" s="51">
        <f>AJ509-AJ516-AJ518-AJ522-AJ529-AJ531</f>
        <v>1530093.76737154</v>
      </c>
      <c r="AK532" s="51">
        <f>AK509-AK516-AK518-AK522-AK529-AK531</f>
        <v>1553631.46496142</v>
      </c>
      <c r="AL532" s="51">
        <f>AL509-AL516-AL518-AL522-AL529-AL531</f>
        <v>1575702.75544705</v>
      </c>
      <c r="AM532" s="51">
        <f>AM509-AM516-AM518-AM522-AM529-AM531</f>
        <v>1561919.75742829</v>
      </c>
      <c r="AN532" s="51">
        <f>AN509-AN516-AN518-AN522-AN529-AN531</f>
        <v>1581384.96628817</v>
      </c>
      <c r="AO532" s="51">
        <f>AO509-AO516-AO518-AO522-AO529-AO531</f>
        <v>1599692.17911802</v>
      </c>
      <c r="AP532" s="51">
        <f>AP509-AP516-AP518-AP522-AP529-AP531</f>
        <v>1616927.32244318</v>
      </c>
    </row>
    <row r="535">
      <c r="A535" s="11" t="inlineStr">
        <is>
          <t>Funding</t>
        </is>
      </c>
      <c r="B535" s="14" t="inlineStr">
        <is>
          <t>AED</t>
        </is>
      </c>
      <c r="C535" s="56">
        <f>SUM(G535:R535)</f>
        <v>7000000</v>
      </c>
      <c r="D535" s="56">
        <f>SUM(S535:AD535)</f>
        <v>0</v>
      </c>
      <c r="E535" s="56">
        <f>SUM(AE535:AP535)</f>
        <v>0</v>
      </c>
      <c r="G535" s="12">
        <f>IF(G456=1,Assumptions!$C$7,0)</f>
        <v>7000000</v>
      </c>
      <c r="H535" s="12">
        <f>IF(H456=1,Assumptions!$C$7,0)</f>
        <v>0</v>
      </c>
      <c r="I535" s="12">
        <f>IF(I456=1,Assumptions!$C$7,0)</f>
        <v>0</v>
      </c>
      <c r="J535" s="12">
        <f>IF(J456=1,Assumptions!$C$7,0)</f>
        <v>0</v>
      </c>
      <c r="K535" s="12">
        <f>IF(K456=1,Assumptions!$C$7,0)</f>
        <v>0</v>
      </c>
      <c r="L535" s="12">
        <f>IF(L456=1,Assumptions!$C$7,0)</f>
        <v>0</v>
      </c>
      <c r="M535" s="12">
        <f>IF(M456=1,Assumptions!$C$7,0)</f>
        <v>0</v>
      </c>
      <c r="N535" s="12">
        <f>IF(N456=1,Assumptions!$C$7,0)</f>
        <v>0</v>
      </c>
      <c r="O535" s="12">
        <f>IF(O456=1,Assumptions!$C$7,0)</f>
        <v>0</v>
      </c>
      <c r="P535" s="12">
        <f>IF(P456=1,Assumptions!$C$7,0)</f>
        <v>0</v>
      </c>
      <c r="Q535" s="12">
        <f>IF(Q456=1,Assumptions!$C$7,0)</f>
        <v>0</v>
      </c>
      <c r="R535" s="12">
        <f>IF(R456=1,Assumptions!$C$7,0)</f>
        <v>0</v>
      </c>
      <c r="S535" s="12">
        <f>IF(S456=1,Assumptions!$C$7,0)</f>
        <v>0</v>
      </c>
      <c r="T535" s="12">
        <f>IF(T456=1,Assumptions!$C$7,0)</f>
        <v>0</v>
      </c>
      <c r="U535" s="12">
        <f>IF(U456=1,Assumptions!$C$7,0)</f>
        <v>0</v>
      </c>
      <c r="V535" s="12">
        <f>IF(V456=1,Assumptions!$C$7,0)</f>
        <v>0</v>
      </c>
      <c r="W535" s="12">
        <f>IF(W456=1,Assumptions!$C$7,0)</f>
        <v>0</v>
      </c>
      <c r="X535" s="12">
        <f>IF(X456=1,Assumptions!$C$7,0)</f>
        <v>0</v>
      </c>
      <c r="Y535" s="12">
        <f>IF(Y456=1,Assumptions!$C$7,0)</f>
        <v>0</v>
      </c>
      <c r="Z535" s="12">
        <f>IF(Z456=1,Assumptions!$C$7,0)</f>
        <v>0</v>
      </c>
      <c r="AA535" s="12">
        <f>IF(AA456=1,Assumptions!$C$7,0)</f>
        <v>0</v>
      </c>
      <c r="AB535" s="12">
        <f>IF(AB456=1,Assumptions!$C$7,0)</f>
        <v>0</v>
      </c>
      <c r="AC535" s="12">
        <f>IF(AC456=1,Assumptions!$C$7,0)</f>
        <v>0</v>
      </c>
      <c r="AD535" s="12">
        <f>IF(AD456=1,Assumptions!$C$7,0)</f>
        <v>0</v>
      </c>
      <c r="AE535" s="12">
        <f>IF(AE456=1,Assumptions!$C$7,0)</f>
        <v>0</v>
      </c>
      <c r="AF535" s="12">
        <f>IF(AF456=1,Assumptions!$C$7,0)</f>
        <v>0</v>
      </c>
      <c r="AG535" s="12">
        <f>IF(AG456=1,Assumptions!$C$7,0)</f>
        <v>0</v>
      </c>
      <c r="AH535" s="12">
        <f>IF(AH456=1,Assumptions!$C$7,0)</f>
        <v>0</v>
      </c>
      <c r="AI535" s="12">
        <f>IF(AI456=1,Assumptions!$C$7,0)</f>
        <v>0</v>
      </c>
      <c r="AJ535" s="12">
        <f>IF(AJ456=1,Assumptions!$C$7,0)</f>
        <v>0</v>
      </c>
      <c r="AK535" s="12">
        <f>IF(AK456=1,Assumptions!$C$7,0)</f>
        <v>0</v>
      </c>
      <c r="AL535" s="12">
        <f>IF(AL456=1,Assumptions!$C$7,0)</f>
        <v>0</v>
      </c>
      <c r="AM535" s="12">
        <f>IF(AM456=1,Assumptions!$C$7,0)</f>
        <v>0</v>
      </c>
      <c r="AN535" s="12">
        <f>IF(AN456=1,Assumptions!$C$7,0)</f>
        <v>0</v>
      </c>
      <c r="AO535" s="12">
        <f>IF(AO456=1,Assumptions!$C$7,0)</f>
        <v>0</v>
      </c>
      <c r="AP535" s="12">
        <f>IF(AP456=1,Assumptions!$C$7,0)</f>
        <v>0</v>
      </c>
    </row>
    <row r="536">
      <c r="A536" s="38" t="inlineStr">
        <is>
          <t>Cash at end of month</t>
        </is>
      </c>
      <c r="B536" s="58" t="inlineStr">
        <is>
          <t>AED</t>
        </is>
      </c>
      <c r="C536" s="59">
        <f>R536</f>
        <v>7294832.07054727</v>
      </c>
      <c r="D536" s="59">
        <f>AD536</f>
        <v>17024407.1702386</v>
      </c>
      <c r="E536" s="59">
        <f>AP536</f>
        <v>34721481.6826349</v>
      </c>
      <c r="F536" s="40" t="n"/>
      <c r="G536" s="51">
        <f>Assumptions!$C$8+G532+G535</f>
        <v>6546502.70667101</v>
      </c>
      <c r="H536" s="51">
        <f>G536+H532+H535</f>
        <v>6313133.99830584</v>
      </c>
      <c r="I536" s="51">
        <f>H536+I532+I535</f>
        <v>6123665.51874411</v>
      </c>
      <c r="J536" s="51">
        <f>I536+J532+J535</f>
        <v>5974695.36442656</v>
      </c>
      <c r="K536" s="51">
        <f>J536+K532+K535</f>
        <v>6051428.91709121</v>
      </c>
      <c r="L536" s="51">
        <f>K536+L532+L535</f>
        <v>6191423.08448678</v>
      </c>
      <c r="M536" s="51">
        <f>L536+M532+M535</f>
        <v>6391423.24073295</v>
      </c>
      <c r="N536" s="51">
        <f>M536+N532+N535</f>
        <v>6608666.67257251</v>
      </c>
      <c r="O536" s="51">
        <f>N536+O532+O535</f>
        <v>6743516.17474793</v>
      </c>
      <c r="P536" s="51">
        <f>O536+P532+P535</f>
        <v>6903884.38899798</v>
      </c>
      <c r="Q536" s="51">
        <f>P536+Q532+Q535</f>
        <v>7088152.80784838</v>
      </c>
      <c r="R536" s="51">
        <f>Q536+R532+R535</f>
        <v>7294832.07054727</v>
      </c>
      <c r="S536" s="51">
        <f>R536+S532+S535</f>
        <v>7828211.88416571</v>
      </c>
      <c r="T536" s="51">
        <f>S536+T532+T535</f>
        <v>8399412.42669912</v>
      </c>
      <c r="U536" s="51">
        <f>T536+U532+U535</f>
        <v>9005874.16130396</v>
      </c>
      <c r="V536" s="51">
        <f>U536+V532+V535</f>
        <v>9645246.70207077</v>
      </c>
      <c r="W536" s="51">
        <f>V536+W532+W535</f>
        <v>10479307.6830212</v>
      </c>
      <c r="X536" s="51">
        <f>W536+X532+X535</f>
        <v>11341934.3180492</v>
      </c>
      <c r="Y536" s="51">
        <f>X536+Y532+Y535</f>
        <v>12231295.9635586</v>
      </c>
      <c r="Z536" s="51">
        <f>Y536+Z532+Z535</f>
        <v>13145705.144872</v>
      </c>
      <c r="AA536" s="51">
        <f>Z536+AA532+AA535</f>
        <v>14083604.9664584</v>
      </c>
      <c r="AB536" s="51">
        <f>AA536+AB532+AB535</f>
        <v>15043557.7575053</v>
      </c>
      <c r="AC536" s="51">
        <f>AB536+AC532+AC535</f>
        <v>16024234.8211168</v>
      </c>
      <c r="AD536" s="51">
        <f>AC536+AD532+AD535</f>
        <v>17024407.1702386</v>
      </c>
      <c r="AE536" s="51">
        <f>AD536+AE532+AE535</f>
        <v>18270060.4164339</v>
      </c>
      <c r="AF536" s="51">
        <f>AE536+AF532+AF535</f>
        <v>19548849.1310215</v>
      </c>
      <c r="AG536" s="51">
        <f>AF536+AG532+AG535</f>
        <v>20858561.1022857</v>
      </c>
      <c r="AH536" s="51">
        <f>AG536+AH532+AH535</f>
        <v>22197162.5830951</v>
      </c>
      <c r="AI536" s="51">
        <f>AH536+AI532+AI535</f>
        <v>23702129.4695773</v>
      </c>
      <c r="AJ536" s="51">
        <f>AI536+AJ532+AJ535</f>
        <v>25232223.2369488</v>
      </c>
      <c r="AK536" s="51">
        <f>AJ536+AK532+AK535</f>
        <v>26785854.7019102</v>
      </c>
      <c r="AL536" s="51">
        <f>AK536+AL532+AL535</f>
        <v>28361557.4573573</v>
      </c>
      <c r="AM536" s="51">
        <f>AL536+AM532+AM535</f>
        <v>29923477.2147856</v>
      </c>
      <c r="AN536" s="51">
        <f>AM536+AN532+AN535</f>
        <v>31504862.1810737</v>
      </c>
      <c r="AO536" s="51">
        <f>AN536+AO532+AO535</f>
        <v>33104554.3601918</v>
      </c>
      <c r="AP536" s="51">
        <f>AO536+AP532+AP535</f>
        <v>34721481.6826349</v>
      </c>
    </row>
    <row r="537">
      <c r="A537" s="11" t="inlineStr">
        <is>
          <t>Lowest cash in the year</t>
        </is>
      </c>
      <c r="B537" s="14" t="inlineStr">
        <is>
          <t>AED</t>
        </is>
      </c>
      <c r="C537" s="63">
        <f>MIN(G536:R536)</f>
        <v>5974695.36442656</v>
      </c>
      <c r="D537" s="63">
        <f>MIN(S536:AD536)</f>
        <v>7828211.88416571</v>
      </c>
      <c r="E537" s="63">
        <f>MIN(AE536:AP536)</f>
        <v>18270060.4164339</v>
      </c>
    </row>
    <row r="538">
      <c r="A538" s="11" t="inlineStr">
        <is>
          <t>Month of the lowest cash</t>
        </is>
      </c>
      <c r="B538" s="14" t="inlineStr">
        <is>
          <t>month</t>
        </is>
      </c>
      <c r="C538" s="64">
        <f>MATCH(C537,G536:R536,0)+0</f>
        <v>4</v>
      </c>
      <c r="D538" s="64">
        <f>MATCH(D537,S536:AD536,0)+12</f>
        <v>13</v>
      </c>
      <c r="E538" s="64">
        <f>MATCH(E537,AE536:AP536,0)+24</f>
        <v>25</v>
      </c>
    </row>
    <row r="539">
      <c r="A539" s="11" t="inlineStr">
        <is>
          <t>Month number if the result is positive (999 if not)</t>
        </is>
      </c>
      <c r="B539" s="14" t="inlineStr">
        <is>
          <t>month</t>
        </is>
      </c>
      <c r="G539" s="25">
        <f>IF(G532&gt;0,G456,999)</f>
        <v>999</v>
      </c>
      <c r="H539" s="25">
        <f>IF(H532&gt;0,H456,999)</f>
        <v>999</v>
      </c>
      <c r="I539" s="25">
        <f>IF(I532&gt;0,I456,999)</f>
        <v>999</v>
      </c>
      <c r="J539" s="25">
        <f>IF(J532&gt;0,J456,999)</f>
        <v>999</v>
      </c>
      <c r="K539" s="25">
        <f>IF(K532&gt;0,K456,999)</f>
        <v>5</v>
      </c>
      <c r="L539" s="25">
        <f>IF(L532&gt;0,L456,999)</f>
        <v>6</v>
      </c>
      <c r="M539" s="25">
        <f>IF(M532&gt;0,M456,999)</f>
        <v>7</v>
      </c>
      <c r="N539" s="25">
        <f>IF(N532&gt;0,N456,999)</f>
        <v>8</v>
      </c>
      <c r="O539" s="25">
        <f>IF(O532&gt;0,O456,999)</f>
        <v>9</v>
      </c>
      <c r="P539" s="25">
        <f>IF(P532&gt;0,P456,999)</f>
        <v>10</v>
      </c>
      <c r="Q539" s="25">
        <f>IF(Q532&gt;0,Q456,999)</f>
        <v>11</v>
      </c>
      <c r="R539" s="25">
        <f>IF(R532&gt;0,R456,999)</f>
        <v>12</v>
      </c>
      <c r="S539" s="25">
        <f>IF(S532&gt;0,S456,999)</f>
        <v>13</v>
      </c>
      <c r="T539" s="25">
        <f>IF(T532&gt;0,T456,999)</f>
        <v>14</v>
      </c>
      <c r="U539" s="25">
        <f>IF(U532&gt;0,U456,999)</f>
        <v>15</v>
      </c>
      <c r="V539" s="25">
        <f>IF(V532&gt;0,V456,999)</f>
        <v>16</v>
      </c>
      <c r="W539" s="25">
        <f>IF(W532&gt;0,W456,999)</f>
        <v>17</v>
      </c>
      <c r="X539" s="25">
        <f>IF(X532&gt;0,X456,999)</f>
        <v>18</v>
      </c>
      <c r="Y539" s="25">
        <f>IF(Y532&gt;0,Y456,999)</f>
        <v>19</v>
      </c>
      <c r="Z539" s="25">
        <f>IF(Z532&gt;0,Z456,999)</f>
        <v>20</v>
      </c>
      <c r="AA539" s="25">
        <f>IF(AA532&gt;0,AA456,999)</f>
        <v>21</v>
      </c>
      <c r="AB539" s="25">
        <f>IF(AB532&gt;0,AB456,999)</f>
        <v>22</v>
      </c>
      <c r="AC539" s="25">
        <f>IF(AC532&gt;0,AC456,999)</f>
        <v>23</v>
      </c>
      <c r="AD539" s="25">
        <f>IF(AD532&gt;0,AD456,999)</f>
        <v>24</v>
      </c>
      <c r="AE539" s="25">
        <f>IF(AE532&gt;0,AE456,999)</f>
        <v>25</v>
      </c>
      <c r="AF539" s="25">
        <f>IF(AF532&gt;0,AF456,999)</f>
        <v>26</v>
      </c>
      <c r="AG539" s="25">
        <f>IF(AG532&gt;0,AG456,999)</f>
        <v>27</v>
      </c>
      <c r="AH539" s="25">
        <f>IF(AH532&gt;0,AH456,999)</f>
        <v>28</v>
      </c>
      <c r="AI539" s="25">
        <f>IF(AI532&gt;0,AI456,999)</f>
        <v>29</v>
      </c>
      <c r="AJ539" s="25">
        <f>IF(AJ532&gt;0,AJ456,999)</f>
        <v>30</v>
      </c>
      <c r="AK539" s="25">
        <f>IF(AK532&gt;0,AK456,999)</f>
        <v>31</v>
      </c>
      <c r="AL539" s="25">
        <f>IF(AL532&gt;0,AL456,999)</f>
        <v>32</v>
      </c>
      <c r="AM539" s="25">
        <f>IF(AM532&gt;0,AM456,999)</f>
        <v>33</v>
      </c>
      <c r="AN539" s="25">
        <f>IF(AN532&gt;0,AN456,999)</f>
        <v>34</v>
      </c>
      <c r="AO539" s="25">
        <f>IF(AO532&gt;0,AO456,999)</f>
        <v>35</v>
      </c>
      <c r="AP539" s="25">
        <f>IF(AP532&gt;0,AP456,999)</f>
        <v>36</v>
      </c>
    </row>
    <row r="540">
      <c r="A540" s="11" t="inlineStr">
        <is>
          <t>Month number if cash is below zero (999 if not)</t>
        </is>
      </c>
      <c r="B540" s="14" t="inlineStr">
        <is>
          <t>month</t>
        </is>
      </c>
      <c r="G540" s="25">
        <f>IF(G536&lt;0,G456,999)</f>
        <v>999</v>
      </c>
      <c r="H540" s="25">
        <f>IF(H536&lt;0,H456,999)</f>
        <v>999</v>
      </c>
      <c r="I540" s="25">
        <f>IF(I536&lt;0,I456,999)</f>
        <v>999</v>
      </c>
      <c r="J540" s="25">
        <f>IF(J536&lt;0,J456,999)</f>
        <v>999</v>
      </c>
      <c r="K540" s="25">
        <f>IF(K536&lt;0,K456,999)</f>
        <v>999</v>
      </c>
      <c r="L540" s="25">
        <f>IF(L536&lt;0,L456,999)</f>
        <v>999</v>
      </c>
      <c r="M540" s="25">
        <f>IF(M536&lt;0,M456,999)</f>
        <v>999</v>
      </c>
      <c r="N540" s="25">
        <f>IF(N536&lt;0,N456,999)</f>
        <v>999</v>
      </c>
      <c r="O540" s="25">
        <f>IF(O536&lt;0,O456,999)</f>
        <v>999</v>
      </c>
      <c r="P540" s="25">
        <f>IF(P536&lt;0,P456,999)</f>
        <v>999</v>
      </c>
      <c r="Q540" s="25">
        <f>IF(Q536&lt;0,Q456,999)</f>
        <v>999</v>
      </c>
      <c r="R540" s="25">
        <f>IF(R536&lt;0,R456,999)</f>
        <v>999</v>
      </c>
      <c r="S540" s="25">
        <f>IF(S536&lt;0,S456,999)</f>
        <v>999</v>
      </c>
      <c r="T540" s="25">
        <f>IF(T536&lt;0,T456,999)</f>
        <v>999</v>
      </c>
      <c r="U540" s="25">
        <f>IF(U536&lt;0,U456,999)</f>
        <v>999</v>
      </c>
      <c r="V540" s="25">
        <f>IF(V536&lt;0,V456,999)</f>
        <v>999</v>
      </c>
      <c r="W540" s="25">
        <f>IF(W536&lt;0,W456,999)</f>
        <v>999</v>
      </c>
      <c r="X540" s="25">
        <f>IF(X536&lt;0,X456,999)</f>
        <v>999</v>
      </c>
      <c r="Y540" s="25">
        <f>IF(Y536&lt;0,Y456,999)</f>
        <v>999</v>
      </c>
      <c r="Z540" s="25">
        <f>IF(Z536&lt;0,Z456,999)</f>
        <v>999</v>
      </c>
      <c r="AA540" s="25">
        <f>IF(AA536&lt;0,AA456,999)</f>
        <v>999</v>
      </c>
      <c r="AB540" s="25">
        <f>IF(AB536&lt;0,AB456,999)</f>
        <v>999</v>
      </c>
      <c r="AC540" s="25">
        <f>IF(AC536&lt;0,AC456,999)</f>
        <v>999</v>
      </c>
      <c r="AD540" s="25">
        <f>IF(AD536&lt;0,AD456,999)</f>
        <v>999</v>
      </c>
      <c r="AE540" s="25">
        <f>IF(AE536&lt;0,AE456,999)</f>
        <v>999</v>
      </c>
      <c r="AF540" s="25">
        <f>IF(AF536&lt;0,AF456,999)</f>
        <v>999</v>
      </c>
      <c r="AG540" s="25">
        <f>IF(AG536&lt;0,AG456,999)</f>
        <v>999</v>
      </c>
      <c r="AH540" s="25">
        <f>IF(AH536&lt;0,AH456,999)</f>
        <v>999</v>
      </c>
      <c r="AI540" s="25">
        <f>IF(AI536&lt;0,AI456,999)</f>
        <v>999</v>
      </c>
      <c r="AJ540" s="25">
        <f>IF(AJ536&lt;0,AJ456,999)</f>
        <v>999</v>
      </c>
      <c r="AK540" s="25">
        <f>IF(AK536&lt;0,AK456,999)</f>
        <v>999</v>
      </c>
      <c r="AL540" s="25">
        <f>IF(AL536&lt;0,AL456,999)</f>
        <v>999</v>
      </c>
      <c r="AM540" s="25">
        <f>IF(AM536&lt;0,AM456,999)</f>
        <v>999</v>
      </c>
      <c r="AN540" s="25">
        <f>IF(AN536&lt;0,AN456,999)</f>
        <v>999</v>
      </c>
      <c r="AO540" s="25">
        <f>IF(AO536&lt;0,AO456,999)</f>
        <v>999</v>
      </c>
      <c r="AP540" s="25">
        <f>IF(AP536&lt;0,AP456,999)</f>
        <v>999</v>
      </c>
    </row>
    <row r="544">
      <c r="A544" s="52" t="inlineStr">
        <is>
          <t>Run 7: cost per install from Sensitivity!A9, conversion from Sensitivity!B6</t>
        </is>
      </c>
    </row>
    <row r="545">
      <c r="A545" s="53" t="inlineStr"/>
      <c r="B545" s="53" t="inlineStr">
        <is>
          <t>Unit</t>
        </is>
      </c>
      <c r="C545" s="54" t="inlineStr">
        <is>
          <t>Year 1</t>
        </is>
      </c>
      <c r="D545" s="54" t="inlineStr">
        <is>
          <t>Year 2</t>
        </is>
      </c>
      <c r="E545" s="54" t="inlineStr">
        <is>
          <t>Year 3</t>
        </is>
      </c>
      <c r="F545" s="54" t="inlineStr"/>
      <c r="G545" s="54" t="inlineStr">
        <is>
          <t>M1</t>
        </is>
      </c>
      <c r="H545" s="54" t="inlineStr">
        <is>
          <t>M2</t>
        </is>
      </c>
      <c r="I545" s="54" t="inlineStr">
        <is>
          <t>M3</t>
        </is>
      </c>
      <c r="J545" s="54" t="inlineStr">
        <is>
          <t>M4</t>
        </is>
      </c>
      <c r="K545" s="54" t="inlineStr">
        <is>
          <t>M5</t>
        </is>
      </c>
      <c r="L545" s="54" t="inlineStr">
        <is>
          <t>M6</t>
        </is>
      </c>
      <c r="M545" s="54" t="inlineStr">
        <is>
          <t>M7</t>
        </is>
      </c>
      <c r="N545" s="54" t="inlineStr">
        <is>
          <t>M8</t>
        </is>
      </c>
      <c r="O545" s="54" t="inlineStr">
        <is>
          <t>M9</t>
        </is>
      </c>
      <c r="P545" s="54" t="inlineStr">
        <is>
          <t>M10</t>
        </is>
      </c>
      <c r="Q545" s="54" t="inlineStr">
        <is>
          <t>M11</t>
        </is>
      </c>
      <c r="R545" s="54" t="inlineStr">
        <is>
          <t>M12</t>
        </is>
      </c>
      <c r="S545" s="54" t="inlineStr">
        <is>
          <t>M13</t>
        </is>
      </c>
      <c r="T545" s="54" t="inlineStr">
        <is>
          <t>M14</t>
        </is>
      </c>
      <c r="U545" s="54" t="inlineStr">
        <is>
          <t>M15</t>
        </is>
      </c>
      <c r="V545" s="54" t="inlineStr">
        <is>
          <t>M16</t>
        </is>
      </c>
      <c r="W545" s="54" t="inlineStr">
        <is>
          <t>M17</t>
        </is>
      </c>
      <c r="X545" s="54" t="inlineStr">
        <is>
          <t>M18</t>
        </is>
      </c>
      <c r="Y545" s="54" t="inlineStr">
        <is>
          <t>M19</t>
        </is>
      </c>
      <c r="Z545" s="54" t="inlineStr">
        <is>
          <t>M20</t>
        </is>
      </c>
      <c r="AA545" s="54" t="inlineStr">
        <is>
          <t>M21</t>
        </is>
      </c>
      <c r="AB545" s="54" t="inlineStr">
        <is>
          <t>M22</t>
        </is>
      </c>
      <c r="AC545" s="54" t="inlineStr">
        <is>
          <t>M23</t>
        </is>
      </c>
      <c r="AD545" s="54" t="inlineStr">
        <is>
          <t>M24</t>
        </is>
      </c>
      <c r="AE545" s="54" t="inlineStr">
        <is>
          <t>M25</t>
        </is>
      </c>
      <c r="AF545" s="54" t="inlineStr">
        <is>
          <t>M26</t>
        </is>
      </c>
      <c r="AG545" s="54" t="inlineStr">
        <is>
          <t>M27</t>
        </is>
      </c>
      <c r="AH545" s="54" t="inlineStr">
        <is>
          <t>M28</t>
        </is>
      </c>
      <c r="AI545" s="54" t="inlineStr">
        <is>
          <t>M29</t>
        </is>
      </c>
      <c r="AJ545" s="54" t="inlineStr">
        <is>
          <t>M30</t>
        </is>
      </c>
      <c r="AK545" s="54" t="inlineStr">
        <is>
          <t>M31</t>
        </is>
      </c>
      <c r="AL545" s="54" t="inlineStr">
        <is>
          <t>M32</t>
        </is>
      </c>
      <c r="AM545" s="54" t="inlineStr">
        <is>
          <t>M33</t>
        </is>
      </c>
      <c r="AN545" s="54" t="inlineStr">
        <is>
          <t>M34</t>
        </is>
      </c>
      <c r="AO545" s="54" t="inlineStr">
        <is>
          <t>M35</t>
        </is>
      </c>
      <c r="AP545" s="54" t="inlineStr">
        <is>
          <t>M36</t>
        </is>
      </c>
    </row>
    <row r="546">
      <c r="A546" s="14" t="inlineStr">
        <is>
          <t>Month</t>
        </is>
      </c>
      <c r="G546" s="55" t="n">
        <v>1</v>
      </c>
      <c r="H546" s="55">
        <f>G546+1</f>
        <v>2</v>
      </c>
      <c r="I546" s="55">
        <f>H546+1</f>
        <v>3</v>
      </c>
      <c r="J546" s="55">
        <f>I546+1</f>
        <v>4</v>
      </c>
      <c r="K546" s="55">
        <f>J546+1</f>
        <v>5</v>
      </c>
      <c r="L546" s="55">
        <f>K546+1</f>
        <v>6</v>
      </c>
      <c r="M546" s="55">
        <f>L546+1</f>
        <v>7</v>
      </c>
      <c r="N546" s="55">
        <f>M546+1</f>
        <v>8</v>
      </c>
      <c r="O546" s="55">
        <f>N546+1</f>
        <v>9</v>
      </c>
      <c r="P546" s="55">
        <f>O546+1</f>
        <v>10</v>
      </c>
      <c r="Q546" s="55">
        <f>P546+1</f>
        <v>11</v>
      </c>
      <c r="R546" s="55">
        <f>Q546+1</f>
        <v>12</v>
      </c>
      <c r="S546" s="55">
        <f>R546+1</f>
        <v>13</v>
      </c>
      <c r="T546" s="55">
        <f>S546+1</f>
        <v>14</v>
      </c>
      <c r="U546" s="55">
        <f>T546+1</f>
        <v>15</v>
      </c>
      <c r="V546" s="55">
        <f>U546+1</f>
        <v>16</v>
      </c>
      <c r="W546" s="55">
        <f>V546+1</f>
        <v>17</v>
      </c>
      <c r="X546" s="55">
        <f>W546+1</f>
        <v>18</v>
      </c>
      <c r="Y546" s="55">
        <f>X546+1</f>
        <v>19</v>
      </c>
      <c r="Z546" s="55">
        <f>Y546+1</f>
        <v>20</v>
      </c>
      <c r="AA546" s="55">
        <f>Z546+1</f>
        <v>21</v>
      </c>
      <c r="AB546" s="55">
        <f>AA546+1</f>
        <v>22</v>
      </c>
      <c r="AC546" s="55">
        <f>AB546+1</f>
        <v>23</v>
      </c>
      <c r="AD546" s="55">
        <f>AC546+1</f>
        <v>24</v>
      </c>
      <c r="AE546" s="55">
        <f>AD546+1</f>
        <v>25</v>
      </c>
      <c r="AF546" s="55">
        <f>AE546+1</f>
        <v>26</v>
      </c>
      <c r="AG546" s="55">
        <f>AF546+1</f>
        <v>27</v>
      </c>
      <c r="AH546" s="55">
        <f>AG546+1</f>
        <v>28</v>
      </c>
      <c r="AI546" s="55">
        <f>AH546+1</f>
        <v>29</v>
      </c>
      <c r="AJ546" s="55">
        <f>AI546+1</f>
        <v>30</v>
      </c>
      <c r="AK546" s="55">
        <f>AJ546+1</f>
        <v>31</v>
      </c>
      <c r="AL546" s="55">
        <f>AK546+1</f>
        <v>32</v>
      </c>
      <c r="AM546" s="55">
        <f>AL546+1</f>
        <v>33</v>
      </c>
      <c r="AN546" s="55">
        <f>AM546+1</f>
        <v>34</v>
      </c>
      <c r="AO546" s="55">
        <f>AN546+1</f>
        <v>35</v>
      </c>
      <c r="AP546" s="55">
        <f>AO546+1</f>
        <v>36</v>
      </c>
    </row>
    <row r="547">
      <c r="A547" s="14" t="inlineStr">
        <is>
          <t>Year</t>
        </is>
      </c>
      <c r="G547" s="55">
        <f>INT((G546-1)/12)+1</f>
        <v>1</v>
      </c>
      <c r="H547" s="55">
        <f>INT((H546-1)/12)+1</f>
        <v>1</v>
      </c>
      <c r="I547" s="55">
        <f>INT((I546-1)/12)+1</f>
        <v>1</v>
      </c>
      <c r="J547" s="55">
        <f>INT((J546-1)/12)+1</f>
        <v>1</v>
      </c>
      <c r="K547" s="55">
        <f>INT((K546-1)/12)+1</f>
        <v>1</v>
      </c>
      <c r="L547" s="55">
        <f>INT((L546-1)/12)+1</f>
        <v>1</v>
      </c>
      <c r="M547" s="55">
        <f>INT((M546-1)/12)+1</f>
        <v>1</v>
      </c>
      <c r="N547" s="55">
        <f>INT((N546-1)/12)+1</f>
        <v>1</v>
      </c>
      <c r="O547" s="55">
        <f>INT((O546-1)/12)+1</f>
        <v>1</v>
      </c>
      <c r="P547" s="55">
        <f>INT((P546-1)/12)+1</f>
        <v>1</v>
      </c>
      <c r="Q547" s="55">
        <f>INT((Q546-1)/12)+1</f>
        <v>1</v>
      </c>
      <c r="R547" s="55">
        <f>INT((R546-1)/12)+1</f>
        <v>1</v>
      </c>
      <c r="S547" s="55">
        <f>INT((S546-1)/12)+1</f>
        <v>2</v>
      </c>
      <c r="T547" s="55">
        <f>INT((T546-1)/12)+1</f>
        <v>2</v>
      </c>
      <c r="U547" s="55">
        <f>INT((U546-1)/12)+1</f>
        <v>2</v>
      </c>
      <c r="V547" s="55">
        <f>INT((V546-1)/12)+1</f>
        <v>2</v>
      </c>
      <c r="W547" s="55">
        <f>INT((W546-1)/12)+1</f>
        <v>2</v>
      </c>
      <c r="X547" s="55">
        <f>INT((X546-1)/12)+1</f>
        <v>2</v>
      </c>
      <c r="Y547" s="55">
        <f>INT((Y546-1)/12)+1</f>
        <v>2</v>
      </c>
      <c r="Z547" s="55">
        <f>INT((Z546-1)/12)+1</f>
        <v>2</v>
      </c>
      <c r="AA547" s="55">
        <f>INT((AA546-1)/12)+1</f>
        <v>2</v>
      </c>
      <c r="AB547" s="55">
        <f>INT((AB546-1)/12)+1</f>
        <v>2</v>
      </c>
      <c r="AC547" s="55">
        <f>INT((AC546-1)/12)+1</f>
        <v>2</v>
      </c>
      <c r="AD547" s="55">
        <f>INT((AD546-1)/12)+1</f>
        <v>2</v>
      </c>
      <c r="AE547" s="55">
        <f>INT((AE546-1)/12)+1</f>
        <v>3</v>
      </c>
      <c r="AF547" s="55">
        <f>INT((AF546-1)/12)+1</f>
        <v>3</v>
      </c>
      <c r="AG547" s="55">
        <f>INT((AG546-1)/12)+1</f>
        <v>3</v>
      </c>
      <c r="AH547" s="55">
        <f>INT((AH546-1)/12)+1</f>
        <v>3</v>
      </c>
      <c r="AI547" s="55">
        <f>INT((AI546-1)/12)+1</f>
        <v>3</v>
      </c>
      <c r="AJ547" s="55">
        <f>INT((AJ546-1)/12)+1</f>
        <v>3</v>
      </c>
      <c r="AK547" s="55">
        <f>INT((AK546-1)/12)+1</f>
        <v>3</v>
      </c>
      <c r="AL547" s="55">
        <f>INT((AL546-1)/12)+1</f>
        <v>3</v>
      </c>
      <c r="AM547" s="55">
        <f>INT((AM546-1)/12)+1</f>
        <v>3</v>
      </c>
      <c r="AN547" s="55">
        <f>INT((AN546-1)/12)+1</f>
        <v>3</v>
      </c>
      <c r="AO547" s="55">
        <f>INT((AO546-1)/12)+1</f>
        <v>3</v>
      </c>
      <c r="AP547" s="55">
        <f>INT((AP546-1)/12)+1</f>
        <v>3</v>
      </c>
    </row>
    <row r="548">
      <c r="A548" s="35" t="inlineStr">
        <is>
          <t>Acquisition</t>
        </is>
      </c>
    </row>
    <row r="550">
      <c r="A550" s="11" t="inlineStr">
        <is>
          <t>Performance marketing spend</t>
        </is>
      </c>
      <c r="B550" s="14" t="inlineStr">
        <is>
          <t>AED</t>
        </is>
      </c>
      <c r="C550" s="56">
        <f>SUM(G550:R550)</f>
        <v>1800000</v>
      </c>
      <c r="D550" s="56">
        <f>SUM(S550:AD550)</f>
        <v>2400000</v>
      </c>
      <c r="E550" s="56">
        <f>SUM(AE550:AP550)</f>
        <v>3000000</v>
      </c>
      <c r="G550" s="12">
        <f>CHOOSE(G547,Assumptions!$C$11,Assumptions!$C$12,Assumptions!$C$13)</f>
        <v>150000</v>
      </c>
      <c r="H550" s="12">
        <f>CHOOSE(H547,Assumptions!$C$11,Assumptions!$C$12,Assumptions!$C$13)</f>
        <v>150000</v>
      </c>
      <c r="I550" s="12">
        <f>CHOOSE(I547,Assumptions!$C$11,Assumptions!$C$12,Assumptions!$C$13)</f>
        <v>150000</v>
      </c>
      <c r="J550" s="12">
        <f>CHOOSE(J547,Assumptions!$C$11,Assumptions!$C$12,Assumptions!$C$13)</f>
        <v>150000</v>
      </c>
      <c r="K550" s="12">
        <f>CHOOSE(K547,Assumptions!$C$11,Assumptions!$C$12,Assumptions!$C$13)</f>
        <v>150000</v>
      </c>
      <c r="L550" s="12">
        <f>CHOOSE(L547,Assumptions!$C$11,Assumptions!$C$12,Assumptions!$C$13)</f>
        <v>150000</v>
      </c>
      <c r="M550" s="12">
        <f>CHOOSE(M547,Assumptions!$C$11,Assumptions!$C$12,Assumptions!$C$13)</f>
        <v>150000</v>
      </c>
      <c r="N550" s="12">
        <f>CHOOSE(N547,Assumptions!$C$11,Assumptions!$C$12,Assumptions!$C$13)</f>
        <v>150000</v>
      </c>
      <c r="O550" s="12">
        <f>CHOOSE(O547,Assumptions!$C$11,Assumptions!$C$12,Assumptions!$C$13)</f>
        <v>150000</v>
      </c>
      <c r="P550" s="12">
        <f>CHOOSE(P547,Assumptions!$C$11,Assumptions!$C$12,Assumptions!$C$13)</f>
        <v>150000</v>
      </c>
      <c r="Q550" s="12">
        <f>CHOOSE(Q547,Assumptions!$C$11,Assumptions!$C$12,Assumptions!$C$13)</f>
        <v>150000</v>
      </c>
      <c r="R550" s="12">
        <f>CHOOSE(R547,Assumptions!$C$11,Assumptions!$C$12,Assumptions!$C$13)</f>
        <v>150000</v>
      </c>
      <c r="S550" s="12">
        <f>CHOOSE(S547,Assumptions!$C$11,Assumptions!$C$12,Assumptions!$C$13)</f>
        <v>200000</v>
      </c>
      <c r="T550" s="12">
        <f>CHOOSE(T547,Assumptions!$C$11,Assumptions!$C$12,Assumptions!$C$13)</f>
        <v>200000</v>
      </c>
      <c r="U550" s="12">
        <f>CHOOSE(U547,Assumptions!$C$11,Assumptions!$C$12,Assumptions!$C$13)</f>
        <v>200000</v>
      </c>
      <c r="V550" s="12">
        <f>CHOOSE(V547,Assumptions!$C$11,Assumptions!$C$12,Assumptions!$C$13)</f>
        <v>200000</v>
      </c>
      <c r="W550" s="12">
        <f>CHOOSE(W547,Assumptions!$C$11,Assumptions!$C$12,Assumptions!$C$13)</f>
        <v>200000</v>
      </c>
      <c r="X550" s="12">
        <f>CHOOSE(X547,Assumptions!$C$11,Assumptions!$C$12,Assumptions!$C$13)</f>
        <v>200000</v>
      </c>
      <c r="Y550" s="12">
        <f>CHOOSE(Y547,Assumptions!$C$11,Assumptions!$C$12,Assumptions!$C$13)</f>
        <v>200000</v>
      </c>
      <c r="Z550" s="12">
        <f>CHOOSE(Z547,Assumptions!$C$11,Assumptions!$C$12,Assumptions!$C$13)</f>
        <v>200000</v>
      </c>
      <c r="AA550" s="12">
        <f>CHOOSE(AA547,Assumptions!$C$11,Assumptions!$C$12,Assumptions!$C$13)</f>
        <v>200000</v>
      </c>
      <c r="AB550" s="12">
        <f>CHOOSE(AB547,Assumptions!$C$11,Assumptions!$C$12,Assumptions!$C$13)</f>
        <v>200000</v>
      </c>
      <c r="AC550" s="12">
        <f>CHOOSE(AC547,Assumptions!$C$11,Assumptions!$C$12,Assumptions!$C$13)</f>
        <v>200000</v>
      </c>
      <c r="AD550" s="12">
        <f>CHOOSE(AD547,Assumptions!$C$11,Assumptions!$C$12,Assumptions!$C$13)</f>
        <v>200000</v>
      </c>
      <c r="AE550" s="12">
        <f>CHOOSE(AE547,Assumptions!$C$11,Assumptions!$C$12,Assumptions!$C$13)</f>
        <v>250000</v>
      </c>
      <c r="AF550" s="12">
        <f>CHOOSE(AF547,Assumptions!$C$11,Assumptions!$C$12,Assumptions!$C$13)</f>
        <v>250000</v>
      </c>
      <c r="AG550" s="12">
        <f>CHOOSE(AG547,Assumptions!$C$11,Assumptions!$C$12,Assumptions!$C$13)</f>
        <v>250000</v>
      </c>
      <c r="AH550" s="12">
        <f>CHOOSE(AH547,Assumptions!$C$11,Assumptions!$C$12,Assumptions!$C$13)</f>
        <v>250000</v>
      </c>
      <c r="AI550" s="12">
        <f>CHOOSE(AI547,Assumptions!$C$11,Assumptions!$C$12,Assumptions!$C$13)</f>
        <v>250000</v>
      </c>
      <c r="AJ550" s="12">
        <f>CHOOSE(AJ547,Assumptions!$C$11,Assumptions!$C$12,Assumptions!$C$13)</f>
        <v>250000</v>
      </c>
      <c r="AK550" s="12">
        <f>CHOOSE(AK547,Assumptions!$C$11,Assumptions!$C$12,Assumptions!$C$13)</f>
        <v>250000</v>
      </c>
      <c r="AL550" s="12">
        <f>CHOOSE(AL547,Assumptions!$C$11,Assumptions!$C$12,Assumptions!$C$13)</f>
        <v>250000</v>
      </c>
      <c r="AM550" s="12">
        <f>CHOOSE(AM547,Assumptions!$C$11,Assumptions!$C$12,Assumptions!$C$13)</f>
        <v>250000</v>
      </c>
      <c r="AN550" s="12">
        <f>CHOOSE(AN547,Assumptions!$C$11,Assumptions!$C$12,Assumptions!$C$13)</f>
        <v>250000</v>
      </c>
      <c r="AO550" s="12">
        <f>CHOOSE(AO547,Assumptions!$C$11,Assumptions!$C$12,Assumptions!$C$13)</f>
        <v>250000</v>
      </c>
      <c r="AP550" s="12">
        <f>CHOOSE(AP547,Assumptions!$C$11,Assumptions!$C$12,Assumptions!$C$13)</f>
        <v>250000</v>
      </c>
    </row>
    <row r="551">
      <c r="A551" s="11" t="inlineStr">
        <is>
          <t>Installs</t>
        </is>
      </c>
      <c r="B551" s="14" t="inlineStr">
        <is>
          <t>installs</t>
        </is>
      </c>
      <c r="C551" s="56">
        <f>SUM(G551:R551)</f>
        <v>72000</v>
      </c>
      <c r="D551" s="56">
        <f>SUM(S551:AD551)</f>
        <v>96000</v>
      </c>
      <c r="E551" s="56">
        <f>SUM(AE551:AP551)</f>
        <v>120000</v>
      </c>
      <c r="G551" s="12">
        <f>G550/Sensitivity!$A$9</f>
        <v>6000</v>
      </c>
      <c r="H551" s="12">
        <f>H550/Sensitivity!$A$9</f>
        <v>6000</v>
      </c>
      <c r="I551" s="12">
        <f>I550/Sensitivity!$A$9</f>
        <v>6000</v>
      </c>
      <c r="J551" s="12">
        <f>J550/Sensitivity!$A$9</f>
        <v>6000</v>
      </c>
      <c r="K551" s="12">
        <f>K550/Sensitivity!$A$9</f>
        <v>6000</v>
      </c>
      <c r="L551" s="12">
        <f>L550/Sensitivity!$A$9</f>
        <v>6000</v>
      </c>
      <c r="M551" s="12">
        <f>M550/Sensitivity!$A$9</f>
        <v>6000</v>
      </c>
      <c r="N551" s="12">
        <f>N550/Sensitivity!$A$9</f>
        <v>6000</v>
      </c>
      <c r="O551" s="12">
        <f>O550/Sensitivity!$A$9</f>
        <v>6000</v>
      </c>
      <c r="P551" s="12">
        <f>P550/Sensitivity!$A$9</f>
        <v>6000</v>
      </c>
      <c r="Q551" s="12">
        <f>Q550/Sensitivity!$A$9</f>
        <v>6000</v>
      </c>
      <c r="R551" s="12">
        <f>R550/Sensitivity!$A$9</f>
        <v>6000</v>
      </c>
      <c r="S551" s="12">
        <f>S550/Sensitivity!$A$9</f>
        <v>8000</v>
      </c>
      <c r="T551" s="12">
        <f>T550/Sensitivity!$A$9</f>
        <v>8000</v>
      </c>
      <c r="U551" s="12">
        <f>U550/Sensitivity!$A$9</f>
        <v>8000</v>
      </c>
      <c r="V551" s="12">
        <f>V550/Sensitivity!$A$9</f>
        <v>8000</v>
      </c>
      <c r="W551" s="12">
        <f>W550/Sensitivity!$A$9</f>
        <v>8000</v>
      </c>
      <c r="X551" s="12">
        <f>X550/Sensitivity!$A$9</f>
        <v>8000</v>
      </c>
      <c r="Y551" s="12">
        <f>Y550/Sensitivity!$A$9</f>
        <v>8000</v>
      </c>
      <c r="Z551" s="12">
        <f>Z550/Sensitivity!$A$9</f>
        <v>8000</v>
      </c>
      <c r="AA551" s="12">
        <f>AA550/Sensitivity!$A$9</f>
        <v>8000</v>
      </c>
      <c r="AB551" s="12">
        <f>AB550/Sensitivity!$A$9</f>
        <v>8000</v>
      </c>
      <c r="AC551" s="12">
        <f>AC550/Sensitivity!$A$9</f>
        <v>8000</v>
      </c>
      <c r="AD551" s="12">
        <f>AD550/Sensitivity!$A$9</f>
        <v>8000</v>
      </c>
      <c r="AE551" s="12">
        <f>AE550/Sensitivity!$A$9</f>
        <v>10000</v>
      </c>
      <c r="AF551" s="12">
        <f>AF550/Sensitivity!$A$9</f>
        <v>10000</v>
      </c>
      <c r="AG551" s="12">
        <f>AG550/Sensitivity!$A$9</f>
        <v>10000</v>
      </c>
      <c r="AH551" s="12">
        <f>AH550/Sensitivity!$A$9</f>
        <v>10000</v>
      </c>
      <c r="AI551" s="12">
        <f>AI550/Sensitivity!$A$9</f>
        <v>10000</v>
      </c>
      <c r="AJ551" s="12">
        <f>AJ550/Sensitivity!$A$9</f>
        <v>10000</v>
      </c>
      <c r="AK551" s="12">
        <f>AK550/Sensitivity!$A$9</f>
        <v>10000</v>
      </c>
      <c r="AL551" s="12">
        <f>AL550/Sensitivity!$A$9</f>
        <v>10000</v>
      </c>
      <c r="AM551" s="12">
        <f>AM550/Sensitivity!$A$9</f>
        <v>10000</v>
      </c>
      <c r="AN551" s="12">
        <f>AN550/Sensitivity!$A$9</f>
        <v>10000</v>
      </c>
      <c r="AO551" s="12">
        <f>AO550/Sensitivity!$A$9</f>
        <v>10000</v>
      </c>
      <c r="AP551" s="12">
        <f>AP550/Sensitivity!$A$9</f>
        <v>10000</v>
      </c>
    </row>
    <row r="552">
      <c r="A552" s="11" t="inlineStr">
        <is>
          <t>Paid members (installs x conversion)</t>
        </is>
      </c>
      <c r="B552" s="14" t="inlineStr">
        <is>
          <t>members</t>
        </is>
      </c>
      <c r="C552" s="56">
        <f>SUM(G552:R552)</f>
        <v>2160</v>
      </c>
      <c r="D552" s="56">
        <f>SUM(S552:AD552)</f>
        <v>2880</v>
      </c>
      <c r="E552" s="56">
        <f>SUM(AE552:AP552)</f>
        <v>3600</v>
      </c>
      <c r="G552" s="12">
        <f>G551*Sensitivity!$B$6</f>
        <v>180</v>
      </c>
      <c r="H552" s="12">
        <f>H551*Sensitivity!$B$6</f>
        <v>180</v>
      </c>
      <c r="I552" s="12">
        <f>I551*Sensitivity!$B$6</f>
        <v>180</v>
      </c>
      <c r="J552" s="12">
        <f>J551*Sensitivity!$B$6</f>
        <v>180</v>
      </c>
      <c r="K552" s="12">
        <f>K551*Sensitivity!$B$6</f>
        <v>180</v>
      </c>
      <c r="L552" s="12">
        <f>L551*Sensitivity!$B$6</f>
        <v>180</v>
      </c>
      <c r="M552" s="12">
        <f>M551*Sensitivity!$B$6</f>
        <v>180</v>
      </c>
      <c r="N552" s="12">
        <f>N551*Sensitivity!$B$6</f>
        <v>180</v>
      </c>
      <c r="O552" s="12">
        <f>O551*Sensitivity!$B$6</f>
        <v>180</v>
      </c>
      <c r="P552" s="12">
        <f>P551*Sensitivity!$B$6</f>
        <v>180</v>
      </c>
      <c r="Q552" s="12">
        <f>Q551*Sensitivity!$B$6</f>
        <v>180</v>
      </c>
      <c r="R552" s="12">
        <f>R551*Sensitivity!$B$6</f>
        <v>180</v>
      </c>
      <c r="S552" s="12">
        <f>S551*Sensitivity!$B$6</f>
        <v>240</v>
      </c>
      <c r="T552" s="12">
        <f>T551*Sensitivity!$B$6</f>
        <v>240</v>
      </c>
      <c r="U552" s="12">
        <f>U551*Sensitivity!$B$6</f>
        <v>240</v>
      </c>
      <c r="V552" s="12">
        <f>V551*Sensitivity!$B$6</f>
        <v>240</v>
      </c>
      <c r="W552" s="12">
        <f>W551*Sensitivity!$B$6</f>
        <v>240</v>
      </c>
      <c r="X552" s="12">
        <f>X551*Sensitivity!$B$6</f>
        <v>240</v>
      </c>
      <c r="Y552" s="12">
        <f>Y551*Sensitivity!$B$6</f>
        <v>240</v>
      </c>
      <c r="Z552" s="12">
        <f>Z551*Sensitivity!$B$6</f>
        <v>240</v>
      </c>
      <c r="AA552" s="12">
        <f>AA551*Sensitivity!$B$6</f>
        <v>240</v>
      </c>
      <c r="AB552" s="12">
        <f>AB551*Sensitivity!$B$6</f>
        <v>240</v>
      </c>
      <c r="AC552" s="12">
        <f>AC551*Sensitivity!$B$6</f>
        <v>240</v>
      </c>
      <c r="AD552" s="12">
        <f>AD551*Sensitivity!$B$6</f>
        <v>240</v>
      </c>
      <c r="AE552" s="12">
        <f>AE551*Sensitivity!$B$6</f>
        <v>300</v>
      </c>
      <c r="AF552" s="12">
        <f>AF551*Sensitivity!$B$6</f>
        <v>300</v>
      </c>
      <c r="AG552" s="12">
        <f>AG551*Sensitivity!$B$6</f>
        <v>300</v>
      </c>
      <c r="AH552" s="12">
        <f>AH551*Sensitivity!$B$6</f>
        <v>300</v>
      </c>
      <c r="AI552" s="12">
        <f>AI551*Sensitivity!$B$6</f>
        <v>300</v>
      </c>
      <c r="AJ552" s="12">
        <f>AJ551*Sensitivity!$B$6</f>
        <v>300</v>
      </c>
      <c r="AK552" s="12">
        <f>AK551*Sensitivity!$B$6</f>
        <v>300</v>
      </c>
      <c r="AL552" s="12">
        <f>AL551*Sensitivity!$B$6</f>
        <v>300</v>
      </c>
      <c r="AM552" s="12">
        <f>AM551*Sensitivity!$B$6</f>
        <v>300</v>
      </c>
      <c r="AN552" s="12">
        <f>AN551*Sensitivity!$B$6</f>
        <v>300</v>
      </c>
      <c r="AO552" s="12">
        <f>AO551*Sensitivity!$B$6</f>
        <v>300</v>
      </c>
      <c r="AP552" s="12">
        <f>AP551*Sensitivity!$B$6</f>
        <v>300</v>
      </c>
    </row>
    <row r="553">
      <c r="A553" s="11" t="inlineStr">
        <is>
          <t>Organic, PR and creator members</t>
        </is>
      </c>
      <c r="B553" s="14" t="inlineStr">
        <is>
          <t>members</t>
        </is>
      </c>
      <c r="C553" s="56">
        <f>SUM(G553:R553)</f>
        <v>1296</v>
      </c>
      <c r="D553" s="56">
        <f>SUM(S553:AD553)</f>
        <v>1728</v>
      </c>
      <c r="E553" s="56">
        <f>SUM(AE553:AP553)</f>
        <v>2160</v>
      </c>
      <c r="G553" s="12">
        <f>G552*Assumptions!$C$16</f>
        <v>108</v>
      </c>
      <c r="H553" s="12">
        <f>H552*Assumptions!$C$16</f>
        <v>108</v>
      </c>
      <c r="I553" s="12">
        <f>I552*Assumptions!$C$16</f>
        <v>108</v>
      </c>
      <c r="J553" s="12">
        <f>J552*Assumptions!$C$16</f>
        <v>108</v>
      </c>
      <c r="K553" s="12">
        <f>K552*Assumptions!$C$16</f>
        <v>108</v>
      </c>
      <c r="L553" s="12">
        <f>L552*Assumptions!$C$16</f>
        <v>108</v>
      </c>
      <c r="M553" s="12">
        <f>M552*Assumptions!$C$16</f>
        <v>108</v>
      </c>
      <c r="N553" s="12">
        <f>N552*Assumptions!$C$16</f>
        <v>108</v>
      </c>
      <c r="O553" s="12">
        <f>O552*Assumptions!$C$16</f>
        <v>108</v>
      </c>
      <c r="P553" s="12">
        <f>P552*Assumptions!$C$16</f>
        <v>108</v>
      </c>
      <c r="Q553" s="12">
        <f>Q552*Assumptions!$C$16</f>
        <v>108</v>
      </c>
      <c r="R553" s="12">
        <f>R552*Assumptions!$C$16</f>
        <v>108</v>
      </c>
      <c r="S553" s="12">
        <f>S552*Assumptions!$C$16</f>
        <v>144</v>
      </c>
      <c r="T553" s="12">
        <f>T552*Assumptions!$C$16</f>
        <v>144</v>
      </c>
      <c r="U553" s="12">
        <f>U552*Assumptions!$C$16</f>
        <v>144</v>
      </c>
      <c r="V553" s="12">
        <f>V552*Assumptions!$C$16</f>
        <v>144</v>
      </c>
      <c r="W553" s="12">
        <f>W552*Assumptions!$C$16</f>
        <v>144</v>
      </c>
      <c r="X553" s="12">
        <f>X552*Assumptions!$C$16</f>
        <v>144</v>
      </c>
      <c r="Y553" s="12">
        <f>Y552*Assumptions!$C$16</f>
        <v>144</v>
      </c>
      <c r="Z553" s="12">
        <f>Z552*Assumptions!$C$16</f>
        <v>144</v>
      </c>
      <c r="AA553" s="12">
        <f>AA552*Assumptions!$C$16</f>
        <v>144</v>
      </c>
      <c r="AB553" s="12">
        <f>AB552*Assumptions!$C$16</f>
        <v>144</v>
      </c>
      <c r="AC553" s="12">
        <f>AC552*Assumptions!$C$16</f>
        <v>144</v>
      </c>
      <c r="AD553" s="12">
        <f>AD552*Assumptions!$C$16</f>
        <v>144</v>
      </c>
      <c r="AE553" s="12">
        <f>AE552*Assumptions!$C$16</f>
        <v>180</v>
      </c>
      <c r="AF553" s="12">
        <f>AF552*Assumptions!$C$16</f>
        <v>180</v>
      </c>
      <c r="AG553" s="12">
        <f>AG552*Assumptions!$C$16</f>
        <v>180</v>
      </c>
      <c r="AH553" s="12">
        <f>AH552*Assumptions!$C$16</f>
        <v>180</v>
      </c>
      <c r="AI553" s="12">
        <f>AI552*Assumptions!$C$16</f>
        <v>180</v>
      </c>
      <c r="AJ553" s="12">
        <f>AJ552*Assumptions!$C$16</f>
        <v>180</v>
      </c>
      <c r="AK553" s="12">
        <f>AK552*Assumptions!$C$16</f>
        <v>180</v>
      </c>
      <c r="AL553" s="12">
        <f>AL552*Assumptions!$C$16</f>
        <v>180</v>
      </c>
      <c r="AM553" s="12">
        <f>AM552*Assumptions!$C$16</f>
        <v>180</v>
      </c>
      <c r="AN553" s="12">
        <f>AN552*Assumptions!$C$16</f>
        <v>180</v>
      </c>
      <c r="AO553" s="12">
        <f>AO552*Assumptions!$C$16</f>
        <v>180</v>
      </c>
      <c r="AP553" s="12">
        <f>AP552*Assumptions!$C$16</f>
        <v>180</v>
      </c>
    </row>
    <row r="554">
      <c r="A554" s="4" t="inlineStr">
        <is>
          <t>New individual members</t>
        </is>
      </c>
      <c r="B554" s="14" t="inlineStr">
        <is>
          <t>members</t>
        </is>
      </c>
      <c r="C554" s="56">
        <f>SUM(G554:R554)</f>
        <v>3456</v>
      </c>
      <c r="D554" s="56">
        <f>SUM(S554:AD554)</f>
        <v>4608</v>
      </c>
      <c r="E554" s="56">
        <f>SUM(AE554:AP554)</f>
        <v>5760</v>
      </c>
      <c r="G554" s="57">
        <f>G552+G553</f>
        <v>288</v>
      </c>
      <c r="H554" s="57">
        <f>H552+H553</f>
        <v>288</v>
      </c>
      <c r="I554" s="57">
        <f>I552+I553</f>
        <v>288</v>
      </c>
      <c r="J554" s="57">
        <f>J552+J553</f>
        <v>288</v>
      </c>
      <c r="K554" s="57">
        <f>K552+K553</f>
        <v>288</v>
      </c>
      <c r="L554" s="57">
        <f>L552+L553</f>
        <v>288</v>
      </c>
      <c r="M554" s="57">
        <f>M552+M553</f>
        <v>288</v>
      </c>
      <c r="N554" s="57">
        <f>N552+N553</f>
        <v>288</v>
      </c>
      <c r="O554" s="57">
        <f>O552+O553</f>
        <v>288</v>
      </c>
      <c r="P554" s="57">
        <f>P552+P553</f>
        <v>288</v>
      </c>
      <c r="Q554" s="57">
        <f>Q552+Q553</f>
        <v>288</v>
      </c>
      <c r="R554" s="57">
        <f>R552+R553</f>
        <v>288</v>
      </c>
      <c r="S554" s="57">
        <f>S552+S553</f>
        <v>384</v>
      </c>
      <c r="T554" s="57">
        <f>T552+T553</f>
        <v>384</v>
      </c>
      <c r="U554" s="57">
        <f>U552+U553</f>
        <v>384</v>
      </c>
      <c r="V554" s="57">
        <f>V552+V553</f>
        <v>384</v>
      </c>
      <c r="W554" s="57">
        <f>W552+W553</f>
        <v>384</v>
      </c>
      <c r="X554" s="57">
        <f>X552+X553</f>
        <v>384</v>
      </c>
      <c r="Y554" s="57">
        <f>Y552+Y553</f>
        <v>384</v>
      </c>
      <c r="Z554" s="57">
        <f>Z552+Z553</f>
        <v>384</v>
      </c>
      <c r="AA554" s="57">
        <f>AA552+AA553</f>
        <v>384</v>
      </c>
      <c r="AB554" s="57">
        <f>AB552+AB553</f>
        <v>384</v>
      </c>
      <c r="AC554" s="57">
        <f>AC552+AC553</f>
        <v>384</v>
      </c>
      <c r="AD554" s="57">
        <f>AD552+AD553</f>
        <v>384</v>
      </c>
      <c r="AE554" s="57">
        <f>AE552+AE553</f>
        <v>480</v>
      </c>
      <c r="AF554" s="57">
        <f>AF552+AF553</f>
        <v>480</v>
      </c>
      <c r="AG554" s="57">
        <f>AG552+AG553</f>
        <v>480</v>
      </c>
      <c r="AH554" s="57">
        <f>AH552+AH553</f>
        <v>480</v>
      </c>
      <c r="AI554" s="57">
        <f>AI552+AI553</f>
        <v>480</v>
      </c>
      <c r="AJ554" s="57">
        <f>AJ552+AJ553</f>
        <v>480</v>
      </c>
      <c r="AK554" s="57">
        <f>AK552+AK553</f>
        <v>480</v>
      </c>
      <c r="AL554" s="57">
        <f>AL552+AL553</f>
        <v>480</v>
      </c>
      <c r="AM554" s="57">
        <f>AM552+AM553</f>
        <v>480</v>
      </c>
      <c r="AN554" s="57">
        <f>AN552+AN553</f>
        <v>480</v>
      </c>
      <c r="AO554" s="57">
        <f>AO552+AO553</f>
        <v>480</v>
      </c>
      <c r="AP554" s="57">
        <f>AP552+AP553</f>
        <v>480</v>
      </c>
    </row>
    <row r="555">
      <c r="A555" s="11" t="inlineStr">
        <is>
          <t xml:space="preserve">  on the weekly plan</t>
        </is>
      </c>
      <c r="B555" s="14" t="inlineStr">
        <is>
          <t>members</t>
        </is>
      </c>
      <c r="C555" s="56">
        <f>SUM(G555:R555)</f>
        <v>518.4</v>
      </c>
      <c r="D555" s="56">
        <f>SUM(S555:AD555)</f>
        <v>691.2</v>
      </c>
      <c r="E555" s="56">
        <f>SUM(AE555:AP555)</f>
        <v>864</v>
      </c>
      <c r="G555" s="12">
        <f>G554*Assumptions!$C$19</f>
        <v>43.2</v>
      </c>
      <c r="H555" s="12">
        <f>H554*Assumptions!$C$19</f>
        <v>43.2</v>
      </c>
      <c r="I555" s="12">
        <f>I554*Assumptions!$C$19</f>
        <v>43.2</v>
      </c>
      <c r="J555" s="12">
        <f>J554*Assumptions!$C$19</f>
        <v>43.2</v>
      </c>
      <c r="K555" s="12">
        <f>K554*Assumptions!$C$19</f>
        <v>43.2</v>
      </c>
      <c r="L555" s="12">
        <f>L554*Assumptions!$C$19</f>
        <v>43.2</v>
      </c>
      <c r="M555" s="12">
        <f>M554*Assumptions!$C$19</f>
        <v>43.2</v>
      </c>
      <c r="N555" s="12">
        <f>N554*Assumptions!$C$19</f>
        <v>43.2</v>
      </c>
      <c r="O555" s="12">
        <f>O554*Assumptions!$C$19</f>
        <v>43.2</v>
      </c>
      <c r="P555" s="12">
        <f>P554*Assumptions!$C$19</f>
        <v>43.2</v>
      </c>
      <c r="Q555" s="12">
        <f>Q554*Assumptions!$C$19</f>
        <v>43.2</v>
      </c>
      <c r="R555" s="12">
        <f>R554*Assumptions!$C$19</f>
        <v>43.2</v>
      </c>
      <c r="S555" s="12">
        <f>S554*Assumptions!$C$19</f>
        <v>57.6</v>
      </c>
      <c r="T555" s="12">
        <f>T554*Assumptions!$C$19</f>
        <v>57.6</v>
      </c>
      <c r="U555" s="12">
        <f>U554*Assumptions!$C$19</f>
        <v>57.6</v>
      </c>
      <c r="V555" s="12">
        <f>V554*Assumptions!$C$19</f>
        <v>57.6</v>
      </c>
      <c r="W555" s="12">
        <f>W554*Assumptions!$C$19</f>
        <v>57.6</v>
      </c>
      <c r="X555" s="12">
        <f>X554*Assumptions!$C$19</f>
        <v>57.6</v>
      </c>
      <c r="Y555" s="12">
        <f>Y554*Assumptions!$C$19</f>
        <v>57.6</v>
      </c>
      <c r="Z555" s="12">
        <f>Z554*Assumptions!$C$19</f>
        <v>57.6</v>
      </c>
      <c r="AA555" s="12">
        <f>AA554*Assumptions!$C$19</f>
        <v>57.6</v>
      </c>
      <c r="AB555" s="12">
        <f>AB554*Assumptions!$C$19</f>
        <v>57.6</v>
      </c>
      <c r="AC555" s="12">
        <f>AC554*Assumptions!$C$19</f>
        <v>57.6</v>
      </c>
      <c r="AD555" s="12">
        <f>AD554*Assumptions!$C$19</f>
        <v>57.6</v>
      </c>
      <c r="AE555" s="12">
        <f>AE554*Assumptions!$C$19</f>
        <v>72</v>
      </c>
      <c r="AF555" s="12">
        <f>AF554*Assumptions!$C$19</f>
        <v>72</v>
      </c>
      <c r="AG555" s="12">
        <f>AG554*Assumptions!$C$19</f>
        <v>72</v>
      </c>
      <c r="AH555" s="12">
        <f>AH554*Assumptions!$C$19</f>
        <v>72</v>
      </c>
      <c r="AI555" s="12">
        <f>AI554*Assumptions!$C$19</f>
        <v>72</v>
      </c>
      <c r="AJ555" s="12">
        <f>AJ554*Assumptions!$C$19</f>
        <v>72</v>
      </c>
      <c r="AK555" s="12">
        <f>AK554*Assumptions!$C$19</f>
        <v>72</v>
      </c>
      <c r="AL555" s="12">
        <f>AL554*Assumptions!$C$19</f>
        <v>72</v>
      </c>
      <c r="AM555" s="12">
        <f>AM554*Assumptions!$C$19</f>
        <v>72</v>
      </c>
      <c r="AN555" s="12">
        <f>AN554*Assumptions!$C$19</f>
        <v>72</v>
      </c>
      <c r="AO555" s="12">
        <f>AO554*Assumptions!$C$19</f>
        <v>72</v>
      </c>
      <c r="AP555" s="12">
        <f>AP554*Assumptions!$C$19</f>
        <v>72</v>
      </c>
    </row>
    <row r="556">
      <c r="A556" s="11" t="inlineStr">
        <is>
          <t xml:space="preserve">  on the monthly plan</t>
        </is>
      </c>
      <c r="B556" s="14" t="inlineStr">
        <is>
          <t>members</t>
        </is>
      </c>
      <c r="C556" s="56">
        <f>SUM(G556:R556)</f>
        <v>1555.2</v>
      </c>
      <c r="D556" s="56">
        <f>SUM(S556:AD556)</f>
        <v>2073.6</v>
      </c>
      <c r="E556" s="56">
        <f>SUM(AE556:AP556)</f>
        <v>2592</v>
      </c>
      <c r="G556" s="12">
        <f>G554*Assumptions!$C$18</f>
        <v>129.6</v>
      </c>
      <c r="H556" s="12">
        <f>H554*Assumptions!$C$18</f>
        <v>129.6</v>
      </c>
      <c r="I556" s="12">
        <f>I554*Assumptions!$C$18</f>
        <v>129.6</v>
      </c>
      <c r="J556" s="12">
        <f>J554*Assumptions!$C$18</f>
        <v>129.6</v>
      </c>
      <c r="K556" s="12">
        <f>K554*Assumptions!$C$18</f>
        <v>129.6</v>
      </c>
      <c r="L556" s="12">
        <f>L554*Assumptions!$C$18</f>
        <v>129.6</v>
      </c>
      <c r="M556" s="12">
        <f>M554*Assumptions!$C$18</f>
        <v>129.6</v>
      </c>
      <c r="N556" s="12">
        <f>N554*Assumptions!$C$18</f>
        <v>129.6</v>
      </c>
      <c r="O556" s="12">
        <f>O554*Assumptions!$C$18</f>
        <v>129.6</v>
      </c>
      <c r="P556" s="12">
        <f>P554*Assumptions!$C$18</f>
        <v>129.6</v>
      </c>
      <c r="Q556" s="12">
        <f>Q554*Assumptions!$C$18</f>
        <v>129.6</v>
      </c>
      <c r="R556" s="12">
        <f>R554*Assumptions!$C$18</f>
        <v>129.6</v>
      </c>
      <c r="S556" s="12">
        <f>S554*Assumptions!$C$18</f>
        <v>172.8</v>
      </c>
      <c r="T556" s="12">
        <f>T554*Assumptions!$C$18</f>
        <v>172.8</v>
      </c>
      <c r="U556" s="12">
        <f>U554*Assumptions!$C$18</f>
        <v>172.8</v>
      </c>
      <c r="V556" s="12">
        <f>V554*Assumptions!$C$18</f>
        <v>172.8</v>
      </c>
      <c r="W556" s="12">
        <f>W554*Assumptions!$C$18</f>
        <v>172.8</v>
      </c>
      <c r="X556" s="12">
        <f>X554*Assumptions!$C$18</f>
        <v>172.8</v>
      </c>
      <c r="Y556" s="12">
        <f>Y554*Assumptions!$C$18</f>
        <v>172.8</v>
      </c>
      <c r="Z556" s="12">
        <f>Z554*Assumptions!$C$18</f>
        <v>172.8</v>
      </c>
      <c r="AA556" s="12">
        <f>AA554*Assumptions!$C$18</f>
        <v>172.8</v>
      </c>
      <c r="AB556" s="12">
        <f>AB554*Assumptions!$C$18</f>
        <v>172.8</v>
      </c>
      <c r="AC556" s="12">
        <f>AC554*Assumptions!$C$18</f>
        <v>172.8</v>
      </c>
      <c r="AD556" s="12">
        <f>AD554*Assumptions!$C$18</f>
        <v>172.8</v>
      </c>
      <c r="AE556" s="12">
        <f>AE554*Assumptions!$C$18</f>
        <v>216</v>
      </c>
      <c r="AF556" s="12">
        <f>AF554*Assumptions!$C$18</f>
        <v>216</v>
      </c>
      <c r="AG556" s="12">
        <f>AG554*Assumptions!$C$18</f>
        <v>216</v>
      </c>
      <c r="AH556" s="12">
        <f>AH554*Assumptions!$C$18</f>
        <v>216</v>
      </c>
      <c r="AI556" s="12">
        <f>AI554*Assumptions!$C$18</f>
        <v>216</v>
      </c>
      <c r="AJ556" s="12">
        <f>AJ554*Assumptions!$C$18</f>
        <v>216</v>
      </c>
      <c r="AK556" s="12">
        <f>AK554*Assumptions!$C$18</f>
        <v>216</v>
      </c>
      <c r="AL556" s="12">
        <f>AL554*Assumptions!$C$18</f>
        <v>216</v>
      </c>
      <c r="AM556" s="12">
        <f>AM554*Assumptions!$C$18</f>
        <v>216</v>
      </c>
      <c r="AN556" s="12">
        <f>AN554*Assumptions!$C$18</f>
        <v>216</v>
      </c>
      <c r="AO556" s="12">
        <f>AO554*Assumptions!$C$18</f>
        <v>216</v>
      </c>
      <c r="AP556" s="12">
        <f>AP554*Assumptions!$C$18</f>
        <v>216</v>
      </c>
    </row>
    <row r="557">
      <c r="A557" s="35" t="inlineStr">
        <is>
          <t>Members (end of month)</t>
        </is>
      </c>
      <c r="B557" s="14" t="inlineStr">
        <is>
          <t>members</t>
        </is>
      </c>
      <c r="C557" s="56">
        <f>SUM(G557:R557)</f>
        <v>1382.4</v>
      </c>
      <c r="D557" s="56">
        <f>SUM(S557:AD557)</f>
        <v>1843.2</v>
      </c>
      <c r="E557" s="56">
        <f>SUM(AE557:AP557)</f>
        <v>2304</v>
      </c>
      <c r="G557" s="12">
        <f>G554*Assumptions!$C$17</f>
        <v>115.2</v>
      </c>
      <c r="H557" s="12">
        <f>H554*Assumptions!$C$17</f>
        <v>115.2</v>
      </c>
      <c r="I557" s="12">
        <f>I554*Assumptions!$C$17</f>
        <v>115.2</v>
      </c>
      <c r="J557" s="12">
        <f>J554*Assumptions!$C$17</f>
        <v>115.2</v>
      </c>
      <c r="K557" s="12">
        <f>K554*Assumptions!$C$17</f>
        <v>115.2</v>
      </c>
      <c r="L557" s="12">
        <f>L554*Assumptions!$C$17</f>
        <v>115.2</v>
      </c>
      <c r="M557" s="12">
        <f>M554*Assumptions!$C$17</f>
        <v>115.2</v>
      </c>
      <c r="N557" s="12">
        <f>N554*Assumptions!$C$17</f>
        <v>115.2</v>
      </c>
      <c r="O557" s="12">
        <f>O554*Assumptions!$C$17</f>
        <v>115.2</v>
      </c>
      <c r="P557" s="12">
        <f>P554*Assumptions!$C$17</f>
        <v>115.2</v>
      </c>
      <c r="Q557" s="12">
        <f>Q554*Assumptions!$C$17</f>
        <v>115.2</v>
      </c>
      <c r="R557" s="12">
        <f>R554*Assumptions!$C$17</f>
        <v>115.2</v>
      </c>
      <c r="S557" s="12">
        <f>S554*Assumptions!$C$17</f>
        <v>153.6</v>
      </c>
      <c r="T557" s="12">
        <f>T554*Assumptions!$C$17</f>
        <v>153.6</v>
      </c>
      <c r="U557" s="12">
        <f>U554*Assumptions!$C$17</f>
        <v>153.6</v>
      </c>
      <c r="V557" s="12">
        <f>V554*Assumptions!$C$17</f>
        <v>153.6</v>
      </c>
      <c r="W557" s="12">
        <f>W554*Assumptions!$C$17</f>
        <v>153.6</v>
      </c>
      <c r="X557" s="12">
        <f>X554*Assumptions!$C$17</f>
        <v>153.6</v>
      </c>
      <c r="Y557" s="12">
        <f>Y554*Assumptions!$C$17</f>
        <v>153.6</v>
      </c>
      <c r="Z557" s="12">
        <f>Z554*Assumptions!$C$17</f>
        <v>153.6</v>
      </c>
      <c r="AA557" s="12">
        <f>AA554*Assumptions!$C$17</f>
        <v>153.6</v>
      </c>
      <c r="AB557" s="12">
        <f>AB554*Assumptions!$C$17</f>
        <v>153.6</v>
      </c>
      <c r="AC557" s="12">
        <f>AC554*Assumptions!$C$17</f>
        <v>153.6</v>
      </c>
      <c r="AD557" s="12">
        <f>AD554*Assumptions!$C$17</f>
        <v>153.6</v>
      </c>
      <c r="AE557" s="12">
        <f>AE554*Assumptions!$C$17</f>
        <v>192</v>
      </c>
      <c r="AF557" s="12">
        <f>AF554*Assumptions!$C$17</f>
        <v>192</v>
      </c>
      <c r="AG557" s="12">
        <f>AG554*Assumptions!$C$17</f>
        <v>192</v>
      </c>
      <c r="AH557" s="12">
        <f>AH554*Assumptions!$C$17</f>
        <v>192</v>
      </c>
      <c r="AI557" s="12">
        <f>AI554*Assumptions!$C$17</f>
        <v>192</v>
      </c>
      <c r="AJ557" s="12">
        <f>AJ554*Assumptions!$C$17</f>
        <v>192</v>
      </c>
      <c r="AK557" s="12">
        <f>AK554*Assumptions!$C$17</f>
        <v>192</v>
      </c>
      <c r="AL557" s="12">
        <f>AL554*Assumptions!$C$17</f>
        <v>192</v>
      </c>
      <c r="AM557" s="12">
        <f>AM554*Assumptions!$C$17</f>
        <v>192</v>
      </c>
      <c r="AN557" s="12">
        <f>AN554*Assumptions!$C$17</f>
        <v>192</v>
      </c>
      <c r="AO557" s="12">
        <f>AO554*Assumptions!$C$17</f>
        <v>192</v>
      </c>
      <c r="AP557" s="12">
        <f>AP554*Assumptions!$C$17</f>
        <v>192</v>
      </c>
    </row>
    <row r="560">
      <c r="A560" s="11" t="inlineStr">
        <is>
          <t>Weekly payers</t>
        </is>
      </c>
      <c r="B560" s="14" t="inlineStr">
        <is>
          <t>members</t>
        </is>
      </c>
      <c r="C560" s="56">
        <f>R560</f>
        <v>282.358383904195</v>
      </c>
      <c r="D560" s="56">
        <f>AD560</f>
        <v>437.374404218153</v>
      </c>
      <c r="E560" s="56">
        <f>AP560</f>
        <v>564.92634979154</v>
      </c>
      <c r="G560" s="12">
        <f>G555</f>
        <v>43.2</v>
      </c>
      <c r="H560" s="12">
        <f>G560*(1-Assumptions!$C$21)+H555</f>
        <v>81.216</v>
      </c>
      <c r="I560" s="12">
        <f>H560*(1-Assumptions!$C$21)+I555</f>
        <v>114.67008</v>
      </c>
      <c r="J560" s="12">
        <f>I560*(1-Assumptions!$C$21)+J555</f>
        <v>144.1096704</v>
      </c>
      <c r="K560" s="12">
        <f>J560*(1-Assumptions!$C$21)+K555</f>
        <v>170.016509952</v>
      </c>
      <c r="L560" s="12">
        <f>K560*(1-Assumptions!$C$21)+L555</f>
        <v>192.81452875776</v>
      </c>
      <c r="M560" s="12">
        <f>L560*(1-Assumptions!$C$21)+M555</f>
        <v>212.876785306829</v>
      </c>
      <c r="N560" s="12">
        <f>M560*(1-Assumptions!$C$21)+N555</f>
        <v>230.531571070009</v>
      </c>
      <c r="O560" s="12">
        <f>N560*(1-Assumptions!$C$21)+O555</f>
        <v>246.067782541608</v>
      </c>
      <c r="P560" s="12">
        <f>O560*(1-Assumptions!$C$21)+P555</f>
        <v>259.739648636615</v>
      </c>
      <c r="Q560" s="12">
        <f>P560*(1-Assumptions!$C$21)+Q555</f>
        <v>271.770890800221</v>
      </c>
      <c r="R560" s="12">
        <f>Q560*(1-Assumptions!$C$21)+R555</f>
        <v>282.358383904195</v>
      </c>
      <c r="S560" s="12">
        <f>R560*(1-Assumptions!$C$21)+S555</f>
        <v>306.075377835691</v>
      </c>
      <c r="T560" s="12">
        <f>S560*(1-Assumptions!$C$21)+T555</f>
        <v>326.946332495408</v>
      </c>
      <c r="U560" s="12">
        <f>T560*(1-Assumptions!$C$21)+U555</f>
        <v>345.31277259596</v>
      </c>
      <c r="V560" s="12">
        <f>U560*(1-Assumptions!$C$21)+V555</f>
        <v>361.475239884444</v>
      </c>
      <c r="W560" s="12">
        <f>V560*(1-Assumptions!$C$21)+W555</f>
        <v>375.698211098311</v>
      </c>
      <c r="X560" s="12">
        <f>W560*(1-Assumptions!$C$21)+X555</f>
        <v>388.214425766514</v>
      </c>
      <c r="Y560" s="12">
        <f>X560*(1-Assumptions!$C$21)+Y555</f>
        <v>399.228694674532</v>
      </c>
      <c r="Z560" s="12">
        <f>Y560*(1-Assumptions!$C$21)+Z555</f>
        <v>408.921251313588</v>
      </c>
      <c r="AA560" s="12">
        <f>Z560*(1-Assumptions!$C$21)+AA555</f>
        <v>417.450701155958</v>
      </c>
      <c r="AB560" s="12">
        <f>AA560*(1-Assumptions!$C$21)+AB555</f>
        <v>424.956617017243</v>
      </c>
      <c r="AC560" s="12">
        <f>AB560*(1-Assumptions!$C$21)+AC555</f>
        <v>431.561822975174</v>
      </c>
      <c r="AD560" s="12">
        <f>AC560*(1-Assumptions!$C$21)+AD555</f>
        <v>437.374404218153</v>
      </c>
      <c r="AE560" s="12">
        <f>AD560*(1-Assumptions!$C$21)+AE555</f>
        <v>456.889475711974</v>
      </c>
      <c r="AF560" s="12">
        <f>AE560*(1-Assumptions!$C$21)+AF555</f>
        <v>474.062738626538</v>
      </c>
      <c r="AG560" s="12">
        <f>AF560*(1-Assumptions!$C$21)+AG555</f>
        <v>489.175209991353</v>
      </c>
      <c r="AH560" s="12">
        <f>AG560*(1-Assumptions!$C$21)+AH555</f>
        <v>502.474184792391</v>
      </c>
      <c r="AI560" s="12">
        <f>AH560*(1-Assumptions!$C$21)+AI555</f>
        <v>514.177282617304</v>
      </c>
      <c r="AJ560" s="12">
        <f>AI560*(1-Assumptions!$C$21)+AJ555</f>
        <v>524.476008703227</v>
      </c>
      <c r="AK560" s="12">
        <f>AJ560*(1-Assumptions!$C$21)+AK555</f>
        <v>533.53888765884</v>
      </c>
      <c r="AL560" s="12">
        <f>AK560*(1-Assumptions!$C$21)+AL555</f>
        <v>541.514221139779</v>
      </c>
      <c r="AM560" s="12">
        <f>AL560*(1-Assumptions!$C$21)+AM555</f>
        <v>548.532514603006</v>
      </c>
      <c r="AN560" s="12">
        <f>AM560*(1-Assumptions!$C$21)+AN555</f>
        <v>554.708612850645</v>
      </c>
      <c r="AO560" s="12">
        <f>AN560*(1-Assumptions!$C$21)+AO555</f>
        <v>560.143579308568</v>
      </c>
      <c r="AP560" s="12">
        <f>AO560*(1-Assumptions!$C$21)+AP555</f>
        <v>564.92634979154</v>
      </c>
    </row>
    <row r="561">
      <c r="A561" s="11" t="inlineStr">
        <is>
          <t>Monthly payers</t>
        </is>
      </c>
      <c r="B561" s="14" t="inlineStr">
        <is>
          <t>members</t>
        </is>
      </c>
      <c r="C561" s="56">
        <f>R561</f>
        <v>1132.01212000121</v>
      </c>
      <c r="D561" s="56">
        <f>AD561</f>
        <v>2048.09705785948</v>
      </c>
      <c r="E561" s="56">
        <f>AP561</f>
        <v>2861.41786321532</v>
      </c>
      <c r="G561" s="12">
        <f>G556</f>
        <v>129.6</v>
      </c>
      <c r="H561" s="12">
        <f>G561*(1-Assumptions!$C$22)+H556</f>
        <v>251.424</v>
      </c>
      <c r="I561" s="12">
        <f>H561*(1-Assumptions!$C$22)+I556</f>
        <v>365.93856</v>
      </c>
      <c r="J561" s="12">
        <f>I561*(1-Assumptions!$C$22)+J556</f>
        <v>473.5822464</v>
      </c>
      <c r="K561" s="12">
        <f>J561*(1-Assumptions!$C$22)+K556</f>
        <v>574.767311616</v>
      </c>
      <c r="L561" s="12">
        <f>K561*(1-Assumptions!$C$22)+L556</f>
        <v>669.88127291904</v>
      </c>
      <c r="M561" s="12">
        <f>L561*(1-Assumptions!$C$22)+M556</f>
        <v>759.288396543898</v>
      </c>
      <c r="N561" s="12">
        <f>M561*(1-Assumptions!$C$22)+N556</f>
        <v>843.331092751264</v>
      </c>
      <c r="O561" s="12">
        <f>N561*(1-Assumptions!$C$22)+O556</f>
        <v>922.331227186188</v>
      </c>
      <c r="P561" s="12">
        <f>O561*(1-Assumptions!$C$22)+P556</f>
        <v>996.591353555016</v>
      </c>
      <c r="Q561" s="12">
        <f>P561*(1-Assumptions!$C$22)+Q556</f>
        <v>1066.39587234172</v>
      </c>
      <c r="R561" s="12">
        <f>Q561*(1-Assumptions!$C$22)+R556</f>
        <v>1132.01212000121</v>
      </c>
      <c r="S561" s="12">
        <f>R561*(1-Assumptions!$C$22)+S556</f>
        <v>1236.89139280114</v>
      </c>
      <c r="T561" s="12">
        <f>S561*(1-Assumptions!$C$22)+T556</f>
        <v>1335.47790923307</v>
      </c>
      <c r="U561" s="12">
        <f>T561*(1-Assumptions!$C$22)+U556</f>
        <v>1428.14923467909</v>
      </c>
      <c r="V561" s="12">
        <f>U561*(1-Assumptions!$C$22)+V556</f>
        <v>1515.26028059834</v>
      </c>
      <c r="W561" s="12">
        <f>V561*(1-Assumptions!$C$22)+W556</f>
        <v>1597.14466376244</v>
      </c>
      <c r="X561" s="12">
        <f>W561*(1-Assumptions!$C$22)+X556</f>
        <v>1674.11598393669</v>
      </c>
      <c r="Y561" s="12">
        <f>X561*(1-Assumptions!$C$22)+Y556</f>
        <v>1746.46902490049</v>
      </c>
      <c r="Z561" s="12">
        <f>Y561*(1-Assumptions!$C$22)+Z556</f>
        <v>1814.48088340646</v>
      </c>
      <c r="AA561" s="12">
        <f>Z561*(1-Assumptions!$C$22)+AA556</f>
        <v>1878.41203040207</v>
      </c>
      <c r="AB561" s="12">
        <f>AA561*(1-Assumptions!$C$22)+AB556</f>
        <v>1938.50730857795</v>
      </c>
      <c r="AC561" s="12">
        <f>AB561*(1-Assumptions!$C$22)+AC556</f>
        <v>1994.99687006327</v>
      </c>
      <c r="AD561" s="12">
        <f>AC561*(1-Assumptions!$C$22)+AD556</f>
        <v>2048.09705785948</v>
      </c>
      <c r="AE561" s="12">
        <f>AD561*(1-Assumptions!$C$22)+AE556</f>
        <v>2141.21123438791</v>
      </c>
      <c r="AF561" s="12">
        <f>AE561*(1-Assumptions!$C$22)+AF556</f>
        <v>2228.73856032463</v>
      </c>
      <c r="AG561" s="12">
        <f>AF561*(1-Assumptions!$C$22)+AG556</f>
        <v>2311.01424670516</v>
      </c>
      <c r="AH561" s="12">
        <f>AG561*(1-Assumptions!$C$22)+AH556</f>
        <v>2388.35339190285</v>
      </c>
      <c r="AI561" s="12">
        <f>AH561*(1-Assumptions!$C$22)+AI556</f>
        <v>2461.05218838868</v>
      </c>
      <c r="AJ561" s="12">
        <f>AI561*(1-Assumptions!$C$22)+AJ556</f>
        <v>2529.38905708535</v>
      </c>
      <c r="AK561" s="12">
        <f>AJ561*(1-Assumptions!$C$22)+AK556</f>
        <v>2593.62571366023</v>
      </c>
      <c r="AL561" s="12">
        <f>AK561*(1-Assumptions!$C$22)+AL556</f>
        <v>2654.00817084062</v>
      </c>
      <c r="AM561" s="12">
        <f>AL561*(1-Assumptions!$C$22)+AM556</f>
        <v>2710.76768059018</v>
      </c>
      <c r="AN561" s="12">
        <f>AM561*(1-Assumptions!$C$22)+AN556</f>
        <v>2764.12161975477</v>
      </c>
      <c r="AO561" s="12">
        <f>AN561*(1-Assumptions!$C$22)+AO556</f>
        <v>2814.27432256948</v>
      </c>
      <c r="AP561" s="12">
        <f>AO561*(1-Assumptions!$C$22)+AP556</f>
        <v>2861.41786321532</v>
      </c>
    </row>
    <row r="562">
      <c r="A562" s="11" t="inlineStr">
        <is>
          <t>Annual plans paid this month (new and renewals)</t>
        </is>
      </c>
      <c r="B562" s="14" t="inlineStr">
        <is>
          <t>members</t>
        </is>
      </c>
      <c r="C562" s="56">
        <f>SUM(G562:R562)</f>
        <v>1382.4</v>
      </c>
      <c r="D562" s="56">
        <f>SUM(S562:AD562)</f>
        <v>2672.64</v>
      </c>
      <c r="E562" s="56">
        <f>SUM(AE562:AP562)</f>
        <v>3907.584</v>
      </c>
      <c r="G562" s="12">
        <f>G557</f>
        <v>115.2</v>
      </c>
      <c r="H562" s="12">
        <f>H557</f>
        <v>115.2</v>
      </c>
      <c r="I562" s="12">
        <f>I557</f>
        <v>115.2</v>
      </c>
      <c r="J562" s="12">
        <f>J557</f>
        <v>115.2</v>
      </c>
      <c r="K562" s="12">
        <f>K557</f>
        <v>115.2</v>
      </c>
      <c r="L562" s="12">
        <f>L557</f>
        <v>115.2</v>
      </c>
      <c r="M562" s="12">
        <f>M557</f>
        <v>115.2</v>
      </c>
      <c r="N562" s="12">
        <f>N557</f>
        <v>115.2</v>
      </c>
      <c r="O562" s="12">
        <f>O557</f>
        <v>115.2</v>
      </c>
      <c r="P562" s="12">
        <f>P557</f>
        <v>115.2</v>
      </c>
      <c r="Q562" s="12">
        <f>Q557</f>
        <v>115.2</v>
      </c>
      <c r="R562" s="12">
        <f>R557</f>
        <v>115.2</v>
      </c>
      <c r="S562" s="12">
        <f>S557+Assumptions!$C$23*G562</f>
        <v>222.72</v>
      </c>
      <c r="T562" s="12">
        <f>T557+Assumptions!$C$23*H562</f>
        <v>222.72</v>
      </c>
      <c r="U562" s="12">
        <f>U557+Assumptions!$C$23*I562</f>
        <v>222.72</v>
      </c>
      <c r="V562" s="12">
        <f>V557+Assumptions!$C$23*J562</f>
        <v>222.72</v>
      </c>
      <c r="W562" s="12">
        <f>W557+Assumptions!$C$23*K562</f>
        <v>222.72</v>
      </c>
      <c r="X562" s="12">
        <f>X557+Assumptions!$C$23*L562</f>
        <v>222.72</v>
      </c>
      <c r="Y562" s="12">
        <f>Y557+Assumptions!$C$23*M562</f>
        <v>222.72</v>
      </c>
      <c r="Z562" s="12">
        <f>Z557+Assumptions!$C$23*N562</f>
        <v>222.72</v>
      </c>
      <c r="AA562" s="12">
        <f>AA557+Assumptions!$C$23*O562</f>
        <v>222.72</v>
      </c>
      <c r="AB562" s="12">
        <f>AB557+Assumptions!$C$23*P562</f>
        <v>222.72</v>
      </c>
      <c r="AC562" s="12">
        <f>AC557+Assumptions!$C$23*Q562</f>
        <v>222.72</v>
      </c>
      <c r="AD562" s="12">
        <f>AD557+Assumptions!$C$23*R562</f>
        <v>222.72</v>
      </c>
      <c r="AE562" s="12">
        <f>AE557+Assumptions!$C$23*S562</f>
        <v>325.632</v>
      </c>
      <c r="AF562" s="12">
        <f>AF557+Assumptions!$C$23*T562</f>
        <v>325.632</v>
      </c>
      <c r="AG562" s="12">
        <f>AG557+Assumptions!$C$23*U562</f>
        <v>325.632</v>
      </c>
      <c r="AH562" s="12">
        <f>AH557+Assumptions!$C$23*V562</f>
        <v>325.632</v>
      </c>
      <c r="AI562" s="12">
        <f>AI557+Assumptions!$C$23*W562</f>
        <v>325.632</v>
      </c>
      <c r="AJ562" s="12">
        <f>AJ557+Assumptions!$C$23*X562</f>
        <v>325.632</v>
      </c>
      <c r="AK562" s="12">
        <f>AK557+Assumptions!$C$23*Y562</f>
        <v>325.632</v>
      </c>
      <c r="AL562" s="12">
        <f>AL557+Assumptions!$C$23*Z562</f>
        <v>325.632</v>
      </c>
      <c r="AM562" s="12">
        <f>AM557+Assumptions!$C$23*AA562</f>
        <v>325.632</v>
      </c>
      <c r="AN562" s="12">
        <f>AN557+Assumptions!$C$23*AB562</f>
        <v>325.632</v>
      </c>
      <c r="AO562" s="12">
        <f>AO557+Assumptions!$C$23*AC562</f>
        <v>325.632</v>
      </c>
      <c r="AP562" s="12">
        <f>AP557+Assumptions!$C$23*AD562</f>
        <v>325.632</v>
      </c>
    </row>
    <row r="563">
      <c r="A563" s="11" t="inlineStr">
        <is>
          <t>Annual members (paid in the last 12 months)</t>
        </is>
      </c>
      <c r="B563" s="14" t="inlineStr">
        <is>
          <t>members</t>
        </is>
      </c>
      <c r="C563" s="56">
        <f>R563</f>
        <v>1382.4</v>
      </c>
      <c r="D563" s="56">
        <f>AD563</f>
        <v>2672.64</v>
      </c>
      <c r="E563" s="56">
        <f>AP563</f>
        <v>3907.584</v>
      </c>
      <c r="G563" s="12">
        <f>SUM(G562:G562)</f>
        <v>115.2</v>
      </c>
      <c r="H563" s="12">
        <f>SUM(G562:H562)</f>
        <v>230.4</v>
      </c>
      <c r="I563" s="12">
        <f>SUM(G562:I562)</f>
        <v>345.6</v>
      </c>
      <c r="J563" s="12">
        <f>SUM(G562:J562)</f>
        <v>460.8</v>
      </c>
      <c r="K563" s="12">
        <f>SUM(G562:K562)</f>
        <v>576</v>
      </c>
      <c r="L563" s="12">
        <f>SUM(G562:L562)</f>
        <v>691.2</v>
      </c>
      <c r="M563" s="12">
        <f>SUM(G562:M562)</f>
        <v>806.4</v>
      </c>
      <c r="N563" s="12">
        <f>SUM(G562:N562)</f>
        <v>921.6</v>
      </c>
      <c r="O563" s="12">
        <f>SUM(G562:O562)</f>
        <v>1036.8</v>
      </c>
      <c r="P563" s="12">
        <f>SUM(G562:P562)</f>
        <v>1152</v>
      </c>
      <c r="Q563" s="12">
        <f>SUM(G562:Q562)</f>
        <v>1267.2</v>
      </c>
      <c r="R563" s="12">
        <f>SUM(G562:R562)</f>
        <v>1382.4</v>
      </c>
      <c r="S563" s="12">
        <f>SUM(H562:S562)</f>
        <v>1489.92</v>
      </c>
      <c r="T563" s="12">
        <f>SUM(I562:T562)</f>
        <v>1597.44</v>
      </c>
      <c r="U563" s="12">
        <f>SUM(J562:U562)</f>
        <v>1704.96</v>
      </c>
      <c r="V563" s="12">
        <f>SUM(K562:V562)</f>
        <v>1812.48</v>
      </c>
      <c r="W563" s="12">
        <f>SUM(L562:W562)</f>
        <v>1920</v>
      </c>
      <c r="X563" s="12">
        <f>SUM(M562:X562)</f>
        <v>2027.52</v>
      </c>
      <c r="Y563" s="12">
        <f>SUM(N562:Y562)</f>
        <v>2135.04</v>
      </c>
      <c r="Z563" s="12">
        <f>SUM(O562:Z562)</f>
        <v>2242.56</v>
      </c>
      <c r="AA563" s="12">
        <f>SUM(P562:AA562)</f>
        <v>2350.08</v>
      </c>
      <c r="AB563" s="12">
        <f>SUM(Q562:AB562)</f>
        <v>2457.6</v>
      </c>
      <c r="AC563" s="12">
        <f>SUM(R562:AC562)</f>
        <v>2565.12</v>
      </c>
      <c r="AD563" s="12">
        <f>SUM(S562:AD562)</f>
        <v>2672.64</v>
      </c>
      <c r="AE563" s="12">
        <f>SUM(T562:AE562)</f>
        <v>2775.552</v>
      </c>
      <c r="AF563" s="12">
        <f>SUM(U562:AF562)</f>
        <v>2878.464</v>
      </c>
      <c r="AG563" s="12">
        <f>SUM(V562:AG562)</f>
        <v>2981.376</v>
      </c>
      <c r="AH563" s="12">
        <f>SUM(W562:AH562)</f>
        <v>3084.288</v>
      </c>
      <c r="AI563" s="12">
        <f>SUM(X562:AI562)</f>
        <v>3187.2</v>
      </c>
      <c r="AJ563" s="12">
        <f>SUM(Y562:AJ562)</f>
        <v>3290.112</v>
      </c>
      <c r="AK563" s="12">
        <f>SUM(Z562:AK562)</f>
        <v>3393.024</v>
      </c>
      <c r="AL563" s="12">
        <f>SUM(AA562:AL562)</f>
        <v>3495.936</v>
      </c>
      <c r="AM563" s="12">
        <f>SUM(AB562:AM562)</f>
        <v>3598.848</v>
      </c>
      <c r="AN563" s="12">
        <f>SUM(AC562:AN562)</f>
        <v>3701.76</v>
      </c>
      <c r="AO563" s="12">
        <f>SUM(AD562:AO562)</f>
        <v>3804.672</v>
      </c>
      <c r="AP563" s="12">
        <f>SUM(AE562:AP562)</f>
        <v>3907.584</v>
      </c>
    </row>
    <row r="564">
      <c r="A564" s="11" t="inlineStr">
        <is>
          <t>New company seats</t>
        </is>
      </c>
      <c r="B564" s="14" t="inlineStr">
        <is>
          <t>seats</t>
        </is>
      </c>
      <c r="C564" s="56">
        <f>SUM(G564:R564)</f>
        <v>3200</v>
      </c>
      <c r="D564" s="56">
        <f>SUM(S564:AD564)</f>
        <v>4800</v>
      </c>
      <c r="E564" s="56">
        <f>SUM(AE564:AP564)</f>
        <v>4800</v>
      </c>
      <c r="G564" s="12">
        <f>IF(G546&gt;=Assumptions!$C$24,Assumptions!$C$25,0)</f>
        <v>0</v>
      </c>
      <c r="H564" s="12">
        <f>IF(H546&gt;=Assumptions!$C$24,Assumptions!$C$25,0)</f>
        <v>0</v>
      </c>
      <c r="I564" s="12">
        <f>IF(I546&gt;=Assumptions!$C$24,Assumptions!$C$25,0)</f>
        <v>0</v>
      </c>
      <c r="J564" s="12">
        <f>IF(J546&gt;=Assumptions!$C$24,Assumptions!$C$25,0)</f>
        <v>0</v>
      </c>
      <c r="K564" s="12">
        <f>IF(K546&gt;=Assumptions!$C$24,Assumptions!$C$25,0)</f>
        <v>400</v>
      </c>
      <c r="L564" s="12">
        <f>IF(L546&gt;=Assumptions!$C$24,Assumptions!$C$25,0)</f>
        <v>400</v>
      </c>
      <c r="M564" s="12">
        <f>IF(M546&gt;=Assumptions!$C$24,Assumptions!$C$25,0)</f>
        <v>400</v>
      </c>
      <c r="N564" s="12">
        <f>IF(N546&gt;=Assumptions!$C$24,Assumptions!$C$25,0)</f>
        <v>400</v>
      </c>
      <c r="O564" s="12">
        <f>IF(O546&gt;=Assumptions!$C$24,Assumptions!$C$25,0)</f>
        <v>400</v>
      </c>
      <c r="P564" s="12">
        <f>IF(P546&gt;=Assumptions!$C$24,Assumptions!$C$25,0)</f>
        <v>400</v>
      </c>
      <c r="Q564" s="12">
        <f>IF(Q546&gt;=Assumptions!$C$24,Assumptions!$C$25,0)</f>
        <v>400</v>
      </c>
      <c r="R564" s="12">
        <f>IF(R546&gt;=Assumptions!$C$24,Assumptions!$C$25,0)</f>
        <v>400</v>
      </c>
      <c r="S564" s="12">
        <f>IF(S546&gt;=Assumptions!$C$24,Assumptions!$C$25,0)</f>
        <v>400</v>
      </c>
      <c r="T564" s="12">
        <f>IF(T546&gt;=Assumptions!$C$24,Assumptions!$C$25,0)</f>
        <v>400</v>
      </c>
      <c r="U564" s="12">
        <f>IF(U546&gt;=Assumptions!$C$24,Assumptions!$C$25,0)</f>
        <v>400</v>
      </c>
      <c r="V564" s="12">
        <f>IF(V546&gt;=Assumptions!$C$24,Assumptions!$C$25,0)</f>
        <v>400</v>
      </c>
      <c r="W564" s="12">
        <f>IF(W546&gt;=Assumptions!$C$24,Assumptions!$C$25,0)</f>
        <v>400</v>
      </c>
      <c r="X564" s="12">
        <f>IF(X546&gt;=Assumptions!$C$24,Assumptions!$C$25,0)</f>
        <v>400</v>
      </c>
      <c r="Y564" s="12">
        <f>IF(Y546&gt;=Assumptions!$C$24,Assumptions!$C$25,0)</f>
        <v>400</v>
      </c>
      <c r="Z564" s="12">
        <f>IF(Z546&gt;=Assumptions!$C$24,Assumptions!$C$25,0)</f>
        <v>400</v>
      </c>
      <c r="AA564" s="12">
        <f>IF(AA546&gt;=Assumptions!$C$24,Assumptions!$C$25,0)</f>
        <v>400</v>
      </c>
      <c r="AB564" s="12">
        <f>IF(AB546&gt;=Assumptions!$C$24,Assumptions!$C$25,0)</f>
        <v>400</v>
      </c>
      <c r="AC564" s="12">
        <f>IF(AC546&gt;=Assumptions!$C$24,Assumptions!$C$25,0)</f>
        <v>400</v>
      </c>
      <c r="AD564" s="12">
        <f>IF(AD546&gt;=Assumptions!$C$24,Assumptions!$C$25,0)</f>
        <v>400</v>
      </c>
      <c r="AE564" s="12">
        <f>IF(AE546&gt;=Assumptions!$C$24,Assumptions!$C$25,0)</f>
        <v>400</v>
      </c>
      <c r="AF564" s="12">
        <f>IF(AF546&gt;=Assumptions!$C$24,Assumptions!$C$25,0)</f>
        <v>400</v>
      </c>
      <c r="AG564" s="12">
        <f>IF(AG546&gt;=Assumptions!$C$24,Assumptions!$C$25,0)</f>
        <v>400</v>
      </c>
      <c r="AH564" s="12">
        <f>IF(AH546&gt;=Assumptions!$C$24,Assumptions!$C$25,0)</f>
        <v>400</v>
      </c>
      <c r="AI564" s="12">
        <f>IF(AI546&gt;=Assumptions!$C$24,Assumptions!$C$25,0)</f>
        <v>400</v>
      </c>
      <c r="AJ564" s="12">
        <f>IF(AJ546&gt;=Assumptions!$C$24,Assumptions!$C$25,0)</f>
        <v>400</v>
      </c>
      <c r="AK564" s="12">
        <f>IF(AK546&gt;=Assumptions!$C$24,Assumptions!$C$25,0)</f>
        <v>400</v>
      </c>
      <c r="AL564" s="12">
        <f>IF(AL546&gt;=Assumptions!$C$24,Assumptions!$C$25,0)</f>
        <v>400</v>
      </c>
      <c r="AM564" s="12">
        <f>IF(AM546&gt;=Assumptions!$C$24,Assumptions!$C$25,0)</f>
        <v>400</v>
      </c>
      <c r="AN564" s="12">
        <f>IF(AN546&gt;=Assumptions!$C$24,Assumptions!$C$25,0)</f>
        <v>400</v>
      </c>
      <c r="AO564" s="12">
        <f>IF(AO546&gt;=Assumptions!$C$24,Assumptions!$C$25,0)</f>
        <v>400</v>
      </c>
      <c r="AP564" s="12">
        <f>IF(AP546&gt;=Assumptions!$C$24,Assumptions!$C$25,0)</f>
        <v>400</v>
      </c>
    </row>
    <row r="565">
      <c r="A565" s="11" t="inlineStr">
        <is>
          <t>Company seats billed this month (new and renewals)</t>
        </is>
      </c>
      <c r="B565" s="14" t="inlineStr">
        <is>
          <t>seats</t>
        </is>
      </c>
      <c r="C565" s="56">
        <f>SUM(G565:R565)</f>
        <v>3200</v>
      </c>
      <c r="D565" s="56">
        <f>SUM(S565:AD565)</f>
        <v>7520</v>
      </c>
      <c r="E565" s="56">
        <f>SUM(AE565:AP565)</f>
        <v>11192</v>
      </c>
      <c r="G565" s="12">
        <f>G564</f>
        <v>0</v>
      </c>
      <c r="H565" s="12">
        <f>H564</f>
        <v>0</v>
      </c>
      <c r="I565" s="12">
        <f>I564</f>
        <v>0</v>
      </c>
      <c r="J565" s="12">
        <f>J564</f>
        <v>0</v>
      </c>
      <c r="K565" s="12">
        <f>K564</f>
        <v>400</v>
      </c>
      <c r="L565" s="12">
        <f>L564</f>
        <v>400</v>
      </c>
      <c r="M565" s="12">
        <f>M564</f>
        <v>400</v>
      </c>
      <c r="N565" s="12">
        <f>N564</f>
        <v>400</v>
      </c>
      <c r="O565" s="12">
        <f>O564</f>
        <v>400</v>
      </c>
      <c r="P565" s="12">
        <f>P564</f>
        <v>400</v>
      </c>
      <c r="Q565" s="12">
        <f>Q564</f>
        <v>400</v>
      </c>
      <c r="R565" s="12">
        <f>R564</f>
        <v>400</v>
      </c>
      <c r="S565" s="12">
        <f>S564+Assumptions!$C$27*G565</f>
        <v>400</v>
      </c>
      <c r="T565" s="12">
        <f>T564+Assumptions!$C$27*H565</f>
        <v>400</v>
      </c>
      <c r="U565" s="12">
        <f>U564+Assumptions!$C$27*I565</f>
        <v>400</v>
      </c>
      <c r="V565" s="12">
        <f>V564+Assumptions!$C$27*J565</f>
        <v>400</v>
      </c>
      <c r="W565" s="12">
        <f>W564+Assumptions!$C$27*K565</f>
        <v>740</v>
      </c>
      <c r="X565" s="12">
        <f>X564+Assumptions!$C$27*L565</f>
        <v>740</v>
      </c>
      <c r="Y565" s="12">
        <f>Y564+Assumptions!$C$27*M565</f>
        <v>740</v>
      </c>
      <c r="Z565" s="12">
        <f>Z564+Assumptions!$C$27*N565</f>
        <v>740</v>
      </c>
      <c r="AA565" s="12">
        <f>AA564+Assumptions!$C$27*O565</f>
        <v>740</v>
      </c>
      <c r="AB565" s="12">
        <f>AB564+Assumptions!$C$27*P565</f>
        <v>740</v>
      </c>
      <c r="AC565" s="12">
        <f>AC564+Assumptions!$C$27*Q565</f>
        <v>740</v>
      </c>
      <c r="AD565" s="12">
        <f>AD564+Assumptions!$C$27*R565</f>
        <v>740</v>
      </c>
      <c r="AE565" s="12">
        <f>AE564+Assumptions!$C$27*S565</f>
        <v>740</v>
      </c>
      <c r="AF565" s="12">
        <f>AF564+Assumptions!$C$27*T565</f>
        <v>740</v>
      </c>
      <c r="AG565" s="12">
        <f>AG564+Assumptions!$C$27*U565</f>
        <v>740</v>
      </c>
      <c r="AH565" s="12">
        <f>AH564+Assumptions!$C$27*V565</f>
        <v>740</v>
      </c>
      <c r="AI565" s="12">
        <f>AI564+Assumptions!$C$27*W565</f>
        <v>1029</v>
      </c>
      <c r="AJ565" s="12">
        <f>AJ564+Assumptions!$C$27*X565</f>
        <v>1029</v>
      </c>
      <c r="AK565" s="12">
        <f>AK564+Assumptions!$C$27*Y565</f>
        <v>1029</v>
      </c>
      <c r="AL565" s="12">
        <f>AL564+Assumptions!$C$27*Z565</f>
        <v>1029</v>
      </c>
      <c r="AM565" s="12">
        <f>AM564+Assumptions!$C$27*AA565</f>
        <v>1029</v>
      </c>
      <c r="AN565" s="12">
        <f>AN564+Assumptions!$C$27*AB565</f>
        <v>1029</v>
      </c>
      <c r="AO565" s="12">
        <f>AO564+Assumptions!$C$27*AC565</f>
        <v>1029</v>
      </c>
      <c r="AP565" s="12">
        <f>AP564+Assumptions!$C$27*AD565</f>
        <v>1029</v>
      </c>
    </row>
    <row r="566">
      <c r="A566" s="11" t="inlineStr">
        <is>
          <t>Company seats (billed in the last 12 months)</t>
        </is>
      </c>
      <c r="B566" s="14" t="inlineStr">
        <is>
          <t>seats</t>
        </is>
      </c>
      <c r="C566" s="56">
        <f>R566</f>
        <v>3200</v>
      </c>
      <c r="D566" s="56">
        <f>AD566</f>
        <v>7520</v>
      </c>
      <c r="E566" s="56">
        <f>AP566</f>
        <v>11192</v>
      </c>
      <c r="G566" s="12">
        <f>SUM(G565:G565)</f>
        <v>0</v>
      </c>
      <c r="H566" s="12">
        <f>SUM(G565:H565)</f>
        <v>0</v>
      </c>
      <c r="I566" s="12">
        <f>SUM(G565:I565)</f>
        <v>0</v>
      </c>
      <c r="J566" s="12">
        <f>SUM(G565:J565)</f>
        <v>0</v>
      </c>
      <c r="K566" s="12">
        <f>SUM(G565:K565)</f>
        <v>400</v>
      </c>
      <c r="L566" s="12">
        <f>SUM(G565:L565)</f>
        <v>800</v>
      </c>
      <c r="M566" s="12">
        <f>SUM(G565:M565)</f>
        <v>1200</v>
      </c>
      <c r="N566" s="12">
        <f>SUM(G565:N565)</f>
        <v>1600</v>
      </c>
      <c r="O566" s="12">
        <f>SUM(G565:O565)</f>
        <v>2000</v>
      </c>
      <c r="P566" s="12">
        <f>SUM(G565:P565)</f>
        <v>2400</v>
      </c>
      <c r="Q566" s="12">
        <f>SUM(G565:Q565)</f>
        <v>2800</v>
      </c>
      <c r="R566" s="12">
        <f>SUM(G565:R565)</f>
        <v>3200</v>
      </c>
      <c r="S566" s="12">
        <f>SUM(H565:S565)</f>
        <v>3600</v>
      </c>
      <c r="T566" s="12">
        <f>SUM(I565:T565)</f>
        <v>4000</v>
      </c>
      <c r="U566" s="12">
        <f>SUM(J565:U565)</f>
        <v>4400</v>
      </c>
      <c r="V566" s="12">
        <f>SUM(K565:V565)</f>
        <v>4800</v>
      </c>
      <c r="W566" s="12">
        <f>SUM(L565:W565)</f>
        <v>5140</v>
      </c>
      <c r="X566" s="12">
        <f>SUM(M565:X565)</f>
        <v>5480</v>
      </c>
      <c r="Y566" s="12">
        <f>SUM(N565:Y565)</f>
        <v>5820</v>
      </c>
      <c r="Z566" s="12">
        <f>SUM(O565:Z565)</f>
        <v>6160</v>
      </c>
      <c r="AA566" s="12">
        <f>SUM(P565:AA565)</f>
        <v>6500</v>
      </c>
      <c r="AB566" s="12">
        <f>SUM(Q565:AB565)</f>
        <v>6840</v>
      </c>
      <c r="AC566" s="12">
        <f>SUM(R565:AC565)</f>
        <v>7180</v>
      </c>
      <c r="AD566" s="12">
        <f>SUM(S565:AD565)</f>
        <v>7520</v>
      </c>
      <c r="AE566" s="12">
        <f>SUM(T565:AE565)</f>
        <v>7860</v>
      </c>
      <c r="AF566" s="12">
        <f>SUM(U565:AF565)</f>
        <v>8200</v>
      </c>
      <c r="AG566" s="12">
        <f>SUM(V565:AG565)</f>
        <v>8540</v>
      </c>
      <c r="AH566" s="12">
        <f>SUM(W565:AH565)</f>
        <v>8880</v>
      </c>
      <c r="AI566" s="12">
        <f>SUM(X565:AI565)</f>
        <v>9169</v>
      </c>
      <c r="AJ566" s="12">
        <f>SUM(Y565:AJ565)</f>
        <v>9458</v>
      </c>
      <c r="AK566" s="12">
        <f>SUM(Z565:AK565)</f>
        <v>9747</v>
      </c>
      <c r="AL566" s="12">
        <f>SUM(AA565:AL565)</f>
        <v>10036</v>
      </c>
      <c r="AM566" s="12">
        <f>SUM(AB565:AM565)</f>
        <v>10325</v>
      </c>
      <c r="AN566" s="12">
        <f>SUM(AC565:AN565)</f>
        <v>10614</v>
      </c>
      <c r="AO566" s="12">
        <f>SUM(AD565:AO565)</f>
        <v>10903</v>
      </c>
      <c r="AP566" s="12">
        <f>SUM(AE565:AP565)</f>
        <v>11192</v>
      </c>
    </row>
    <row r="567">
      <c r="A567" s="11" t="inlineStr">
        <is>
          <t>Individual members</t>
        </is>
      </c>
      <c r="B567" s="14" t="inlineStr">
        <is>
          <t>members</t>
        </is>
      </c>
      <c r="C567" s="56">
        <f>R567</f>
        <v>2796.77050390541</v>
      </c>
      <c r="D567" s="56">
        <f>AD567</f>
        <v>5158.11146207763</v>
      </c>
      <c r="E567" s="56">
        <f>AP567</f>
        <v>7333.92821300685</v>
      </c>
      <c r="G567" s="12">
        <f>G560+G561+G563</f>
        <v>288</v>
      </c>
      <c r="H567" s="12">
        <f>H560+H561+H563</f>
        <v>563.04</v>
      </c>
      <c r="I567" s="12">
        <f>I560+I561+I563</f>
        <v>826.20864</v>
      </c>
      <c r="J567" s="12">
        <f>J560+J561+J563</f>
        <v>1078.4919168</v>
      </c>
      <c r="K567" s="12">
        <f>K560+K561+K563</f>
        <v>1320.783821568</v>
      </c>
      <c r="L567" s="12">
        <f>L560+L561+L563</f>
        <v>1553.8958016768</v>
      </c>
      <c r="M567" s="12">
        <f>M560+M561+M563</f>
        <v>1778.56518185073</v>
      </c>
      <c r="N567" s="12">
        <f>N560+N561+N563</f>
        <v>1995.46266382127</v>
      </c>
      <c r="O567" s="12">
        <f>O560+O561+O563</f>
        <v>2205.1990097278</v>
      </c>
      <c r="P567" s="12">
        <f>P560+P561+P563</f>
        <v>2408.33100219163</v>
      </c>
      <c r="Q567" s="12">
        <f>Q560+Q561+Q563</f>
        <v>2605.36676314194</v>
      </c>
      <c r="R567" s="12">
        <f>R560+R561+R563</f>
        <v>2796.77050390541</v>
      </c>
      <c r="S567" s="12">
        <f>S560+S561+S563</f>
        <v>3032.88677063683</v>
      </c>
      <c r="T567" s="12">
        <f>T560+T561+T563</f>
        <v>3259.86424172848</v>
      </c>
      <c r="U567" s="12">
        <f>U560+U561+U563</f>
        <v>3478.42200727505</v>
      </c>
      <c r="V567" s="12">
        <f>V560+V561+V563</f>
        <v>3689.21552048279</v>
      </c>
      <c r="W567" s="12">
        <f>W560+W561+W563</f>
        <v>3892.84287486075</v>
      </c>
      <c r="X567" s="12">
        <f>X560+X561+X563</f>
        <v>4089.85040970321</v>
      </c>
      <c r="Y567" s="12">
        <f>Y560+Y561+Y563</f>
        <v>4280.73771957503</v>
      </c>
      <c r="Z567" s="12">
        <f>Z560+Z561+Z563</f>
        <v>4465.96213472005</v>
      </c>
      <c r="AA567" s="12">
        <f>AA560+AA561+AA563</f>
        <v>4645.94273155803</v>
      </c>
      <c r="AB567" s="12">
        <f>AB560+AB561+AB563</f>
        <v>4821.06392559519</v>
      </c>
      <c r="AC567" s="12">
        <f>AC560+AC561+AC563</f>
        <v>4991.67869303845</v>
      </c>
      <c r="AD567" s="12">
        <f>AD560+AD561+AD563</f>
        <v>5158.11146207763</v>
      </c>
      <c r="AE567" s="12">
        <f>AE560+AE561+AE563</f>
        <v>5373.65271009988</v>
      </c>
      <c r="AF567" s="12">
        <f>AF560+AF561+AF563</f>
        <v>5581.26529895117</v>
      </c>
      <c r="AG567" s="12">
        <f>AG560+AG561+AG563</f>
        <v>5781.56545669651</v>
      </c>
      <c r="AH567" s="12">
        <f>AH560+AH561+AH563</f>
        <v>5975.11557669524</v>
      </c>
      <c r="AI567" s="12">
        <f>AI560+AI561+AI563</f>
        <v>6162.42947100598</v>
      </c>
      <c r="AJ567" s="12">
        <f>AJ560+AJ561+AJ563</f>
        <v>6343.97706578858</v>
      </c>
      <c r="AK567" s="12">
        <f>AK560+AK561+AK563</f>
        <v>6520.18860131907</v>
      </c>
      <c r="AL567" s="12">
        <f>AL560+AL561+AL563</f>
        <v>6691.4583919804</v>
      </c>
      <c r="AM567" s="12">
        <f>AM560+AM561+AM563</f>
        <v>6858.14819519319</v>
      </c>
      <c r="AN567" s="12">
        <f>AN560+AN561+AN563</f>
        <v>7020.59023260542</v>
      </c>
      <c r="AO567" s="12">
        <f>AO560+AO561+AO563</f>
        <v>7179.08990187805</v>
      </c>
      <c r="AP567" s="12">
        <f>AP560+AP561+AP563</f>
        <v>7333.92821300685</v>
      </c>
    </row>
    <row r="568">
      <c r="A568" s="38" t="inlineStr">
        <is>
          <t>Active members (individual and company seats)</t>
        </is>
      </c>
      <c r="B568" s="58" t="inlineStr">
        <is>
          <t>members</t>
        </is>
      </c>
      <c r="C568" s="59">
        <f>R568</f>
        <v>5996.77050390541</v>
      </c>
      <c r="D568" s="59">
        <f>AD568</f>
        <v>12678.1114620776</v>
      </c>
      <c r="E568" s="59">
        <f>AP568</f>
        <v>18525.9282130069</v>
      </c>
      <c r="F568" s="40" t="n"/>
      <c r="G568" s="51">
        <f>G567+G566</f>
        <v>288</v>
      </c>
      <c r="H568" s="51">
        <f>H567+H566</f>
        <v>563.04</v>
      </c>
      <c r="I568" s="51">
        <f>I567+I566</f>
        <v>826.20864</v>
      </c>
      <c r="J568" s="51">
        <f>J567+J566</f>
        <v>1078.4919168</v>
      </c>
      <c r="K568" s="51">
        <f>K567+K566</f>
        <v>1720.783821568</v>
      </c>
      <c r="L568" s="51">
        <f>L567+L566</f>
        <v>2353.8958016768</v>
      </c>
      <c r="M568" s="51">
        <f>M567+M566</f>
        <v>2978.56518185073</v>
      </c>
      <c r="N568" s="51">
        <f>N567+N566</f>
        <v>3595.46266382127</v>
      </c>
      <c r="O568" s="51">
        <f>O567+O566</f>
        <v>4205.1990097278</v>
      </c>
      <c r="P568" s="51">
        <f>P567+P566</f>
        <v>4808.33100219163</v>
      </c>
      <c r="Q568" s="51">
        <f>Q567+Q566</f>
        <v>5405.36676314194</v>
      </c>
      <c r="R568" s="51">
        <f>R567+R566</f>
        <v>5996.77050390541</v>
      </c>
      <c r="S568" s="51">
        <f>S567+S566</f>
        <v>6632.88677063683</v>
      </c>
      <c r="T568" s="51">
        <f>T567+T566</f>
        <v>7259.86424172848</v>
      </c>
      <c r="U568" s="51">
        <f>U567+U566</f>
        <v>7878.42200727505</v>
      </c>
      <c r="V568" s="51">
        <f>V567+V566</f>
        <v>8489.21552048279</v>
      </c>
      <c r="W568" s="51">
        <f>W567+W566</f>
        <v>9032.84287486075</v>
      </c>
      <c r="X568" s="51">
        <f>X567+X566</f>
        <v>9569.85040970321</v>
      </c>
      <c r="Y568" s="51">
        <f>Y567+Y566</f>
        <v>10100.737719575</v>
      </c>
      <c r="Z568" s="51">
        <f>Z567+Z566</f>
        <v>10625.9621347201</v>
      </c>
      <c r="AA568" s="51">
        <f>AA567+AA566</f>
        <v>11145.942731558</v>
      </c>
      <c r="AB568" s="51">
        <f>AB567+AB566</f>
        <v>11661.0639255952</v>
      </c>
      <c r="AC568" s="51">
        <f>AC567+AC566</f>
        <v>12171.6786930384</v>
      </c>
      <c r="AD568" s="51">
        <f>AD567+AD566</f>
        <v>12678.1114620776</v>
      </c>
      <c r="AE568" s="51">
        <f>AE567+AE566</f>
        <v>13233.6527100999</v>
      </c>
      <c r="AF568" s="51">
        <f>AF567+AF566</f>
        <v>13781.2652989512</v>
      </c>
      <c r="AG568" s="51">
        <f>AG567+AG566</f>
        <v>14321.5654566965</v>
      </c>
      <c r="AH568" s="51">
        <f>AH567+AH566</f>
        <v>14855.1155766952</v>
      </c>
      <c r="AI568" s="51">
        <f>AI567+AI566</f>
        <v>15331.429471006</v>
      </c>
      <c r="AJ568" s="51">
        <f>AJ567+AJ566</f>
        <v>15801.9770657886</v>
      </c>
      <c r="AK568" s="51">
        <f>AK567+AK566</f>
        <v>16267.1886013191</v>
      </c>
      <c r="AL568" s="51">
        <f>AL567+AL566</f>
        <v>16727.4583919804</v>
      </c>
      <c r="AM568" s="51">
        <f>AM567+AM566</f>
        <v>17183.1481951932</v>
      </c>
      <c r="AN568" s="51">
        <f>AN567+AN566</f>
        <v>17634.5902326054</v>
      </c>
      <c r="AO568" s="51">
        <f>AO567+AO566</f>
        <v>18082.0899018781</v>
      </c>
      <c r="AP568" s="51">
        <f>AP567+AP566</f>
        <v>18525.9282130069</v>
      </c>
    </row>
    <row r="569">
      <c r="A569" s="35" t="inlineStr">
        <is>
          <t>Revenue (AED)</t>
        </is>
      </c>
      <c r="B569" s="14" t="inlineStr">
        <is>
          <t>member-months</t>
        </is>
      </c>
      <c r="C569" s="56">
        <f>SUM(G569:R569)</f>
        <v>33820.1153046836</v>
      </c>
      <c r="D569" s="56">
        <f>SUM(S569:AD569)</f>
        <v>117246.578491251</v>
      </c>
      <c r="E569" s="56">
        <f>SUM(AE569:AP569)</f>
        <v>191745.40911522</v>
      </c>
      <c r="G569" s="12">
        <f>G568</f>
        <v>288</v>
      </c>
      <c r="H569" s="12">
        <f>H568</f>
        <v>563.04</v>
      </c>
      <c r="I569" s="12">
        <f>I568</f>
        <v>826.20864</v>
      </c>
      <c r="J569" s="12">
        <f>J568</f>
        <v>1078.4919168</v>
      </c>
      <c r="K569" s="12">
        <f>K568</f>
        <v>1720.783821568</v>
      </c>
      <c r="L569" s="12">
        <f>L568</f>
        <v>2353.8958016768</v>
      </c>
      <c r="M569" s="12">
        <f>M568</f>
        <v>2978.56518185073</v>
      </c>
      <c r="N569" s="12">
        <f>N568</f>
        <v>3595.46266382127</v>
      </c>
      <c r="O569" s="12">
        <f>O568</f>
        <v>4205.1990097278</v>
      </c>
      <c r="P569" s="12">
        <f>P568</f>
        <v>4808.33100219163</v>
      </c>
      <c r="Q569" s="12">
        <f>Q568</f>
        <v>5405.36676314194</v>
      </c>
      <c r="R569" s="12">
        <f>R568</f>
        <v>5996.77050390541</v>
      </c>
      <c r="S569" s="12">
        <f>S568</f>
        <v>6632.88677063683</v>
      </c>
      <c r="T569" s="12">
        <f>T568</f>
        <v>7259.86424172848</v>
      </c>
      <c r="U569" s="12">
        <f>U568</f>
        <v>7878.42200727505</v>
      </c>
      <c r="V569" s="12">
        <f>V568</f>
        <v>8489.21552048279</v>
      </c>
      <c r="W569" s="12">
        <f>W568</f>
        <v>9032.84287486075</v>
      </c>
      <c r="X569" s="12">
        <f>X568</f>
        <v>9569.85040970321</v>
      </c>
      <c r="Y569" s="12">
        <f>Y568</f>
        <v>10100.737719575</v>
      </c>
      <c r="Z569" s="12">
        <f>Z568</f>
        <v>10625.9621347201</v>
      </c>
      <c r="AA569" s="12">
        <f>AA568</f>
        <v>11145.942731558</v>
      </c>
      <c r="AB569" s="12">
        <f>AB568</f>
        <v>11661.0639255952</v>
      </c>
      <c r="AC569" s="12">
        <f>AC568</f>
        <v>12171.6786930384</v>
      </c>
      <c r="AD569" s="12">
        <f>AD568</f>
        <v>12678.1114620776</v>
      </c>
      <c r="AE569" s="12">
        <f>AE568</f>
        <v>13233.6527100999</v>
      </c>
      <c r="AF569" s="12">
        <f>AF568</f>
        <v>13781.2652989512</v>
      </c>
      <c r="AG569" s="12">
        <f>AG568</f>
        <v>14321.5654566965</v>
      </c>
      <c r="AH569" s="12">
        <f>AH568</f>
        <v>14855.1155766952</v>
      </c>
      <c r="AI569" s="12">
        <f>AI568</f>
        <v>15331.429471006</v>
      </c>
      <c r="AJ569" s="12">
        <f>AJ568</f>
        <v>15801.9770657886</v>
      </c>
      <c r="AK569" s="12">
        <f>AK568</f>
        <v>16267.1886013191</v>
      </c>
      <c r="AL569" s="12">
        <f>AL568</f>
        <v>16727.4583919804</v>
      </c>
      <c r="AM569" s="12">
        <f>AM568</f>
        <v>17183.1481951932</v>
      </c>
      <c r="AN569" s="12">
        <f>AN568</f>
        <v>17634.5902326054</v>
      </c>
      <c r="AO569" s="12">
        <f>AO568</f>
        <v>18082.0899018781</v>
      </c>
      <c r="AP569" s="12">
        <f>AP568</f>
        <v>18525.9282130069</v>
      </c>
    </row>
    <row r="570">
      <c r="A570" s="11" t="inlineStr">
        <is>
          <t>Insured members</t>
        </is>
      </c>
      <c r="B570" s="14" t="inlineStr">
        <is>
          <t>members</t>
        </is>
      </c>
      <c r="C570" s="56">
        <f>R570</f>
        <v>899.515575585811</v>
      </c>
      <c r="D570" s="56">
        <f>AD570</f>
        <v>1901.71671931164</v>
      </c>
      <c r="E570" s="56">
        <f>AP570</f>
        <v>2778.88923195103</v>
      </c>
      <c r="G570" s="12">
        <f>IF(G546&gt;=Assumptions!$C$41,Assumptions!$C$42*G568,0)</f>
        <v>0</v>
      </c>
      <c r="H570" s="12">
        <f>IF(H546&gt;=Assumptions!$C$41,Assumptions!$C$42*H568,0)</f>
        <v>0</v>
      </c>
      <c r="I570" s="12">
        <f>IF(I546&gt;=Assumptions!$C$41,Assumptions!$C$42*I568,0)</f>
        <v>0</v>
      </c>
      <c r="J570" s="12">
        <f>IF(J546&gt;=Assumptions!$C$41,Assumptions!$C$42*J568,0)</f>
        <v>0</v>
      </c>
      <c r="K570" s="12">
        <f>IF(K546&gt;=Assumptions!$C$41,Assumptions!$C$42*K568,0)</f>
        <v>0</v>
      </c>
      <c r="L570" s="12">
        <f>IF(L546&gt;=Assumptions!$C$41,Assumptions!$C$42*L568,0)</f>
        <v>353.08437025152</v>
      </c>
      <c r="M570" s="12">
        <f>IF(M546&gt;=Assumptions!$C$41,Assumptions!$C$42*M568,0)</f>
        <v>446.784777277609</v>
      </c>
      <c r="N570" s="12">
        <f>IF(N546&gt;=Assumptions!$C$41,Assumptions!$C$42*N568,0)</f>
        <v>539.319399573191</v>
      </c>
      <c r="O570" s="12">
        <f>IF(O546&gt;=Assumptions!$C$41,Assumptions!$C$42*O568,0)</f>
        <v>630.779851459169</v>
      </c>
      <c r="P570" s="12">
        <f>IF(P546&gt;=Assumptions!$C$41,Assumptions!$C$42*P568,0)</f>
        <v>721.249650328745</v>
      </c>
      <c r="Q570" s="12">
        <f>IF(Q546&gt;=Assumptions!$C$41,Assumptions!$C$42*Q568,0)</f>
        <v>810.805014471291</v>
      </c>
      <c r="R570" s="12">
        <f>IF(R546&gt;=Assumptions!$C$41,Assumptions!$C$42*R568,0)</f>
        <v>899.515575585811</v>
      </c>
      <c r="S570" s="12">
        <f>IF(S546&gt;=Assumptions!$C$41,Assumptions!$C$42*S568,0)</f>
        <v>994.933015595525</v>
      </c>
      <c r="T570" s="12">
        <f>IF(T546&gt;=Assumptions!$C$41,Assumptions!$C$42*T568,0)</f>
        <v>1088.97963625927</v>
      </c>
      <c r="U570" s="12">
        <f>IF(U546&gt;=Assumptions!$C$41,Assumptions!$C$42*U568,0)</f>
        <v>1181.76330109126</v>
      </c>
      <c r="V570" s="12">
        <f>IF(V546&gt;=Assumptions!$C$41,Assumptions!$C$42*V568,0)</f>
        <v>1273.38232807242</v>
      </c>
      <c r="W570" s="12">
        <f>IF(W546&gt;=Assumptions!$C$41,Assumptions!$C$42*W568,0)</f>
        <v>1354.92643122911</v>
      </c>
      <c r="X570" s="12">
        <f>IF(X546&gt;=Assumptions!$C$41,Assumptions!$C$42*X568,0)</f>
        <v>1435.47756145548</v>
      </c>
      <c r="Y570" s="12">
        <f>IF(Y546&gt;=Assumptions!$C$41,Assumptions!$C$42*Y568,0)</f>
        <v>1515.11065793625</v>
      </c>
      <c r="Z570" s="12">
        <f>IF(Z546&gt;=Assumptions!$C$41,Assumptions!$C$42*Z568,0)</f>
        <v>1593.89432020801</v>
      </c>
      <c r="AA570" s="12">
        <f>IF(AA546&gt;=Assumptions!$C$41,Assumptions!$C$42*AA568,0)</f>
        <v>1671.89140973371</v>
      </c>
      <c r="AB570" s="12">
        <f>IF(AB546&gt;=Assumptions!$C$41,Assumptions!$C$42*AB568,0)</f>
        <v>1749.15958883928</v>
      </c>
      <c r="AC570" s="12">
        <f>IF(AC546&gt;=Assumptions!$C$41,Assumptions!$C$42*AC568,0)</f>
        <v>1825.75180395577</v>
      </c>
      <c r="AD570" s="12">
        <f>IF(AD546&gt;=Assumptions!$C$41,Assumptions!$C$42*AD568,0)</f>
        <v>1901.71671931164</v>
      </c>
      <c r="AE570" s="12">
        <f>IF(AE546&gt;=Assumptions!$C$41,Assumptions!$C$42*AE568,0)</f>
        <v>1985.04790651498</v>
      </c>
      <c r="AF570" s="12">
        <f>IF(AF546&gt;=Assumptions!$C$41,Assumptions!$C$42*AF568,0)</f>
        <v>2067.18979484268</v>
      </c>
      <c r="AG570" s="12">
        <f>IF(AG546&gt;=Assumptions!$C$41,Assumptions!$C$42*AG568,0)</f>
        <v>2148.23481850448</v>
      </c>
      <c r="AH570" s="12">
        <f>IF(AH546&gt;=Assumptions!$C$41,Assumptions!$C$42*AH568,0)</f>
        <v>2228.26733650429</v>
      </c>
      <c r="AI570" s="12">
        <f>IF(AI546&gt;=Assumptions!$C$41,Assumptions!$C$42*AI568,0)</f>
        <v>2299.7144206509</v>
      </c>
      <c r="AJ570" s="12">
        <f>IF(AJ546&gt;=Assumptions!$C$41,Assumptions!$C$42*AJ568,0)</f>
        <v>2370.29655986829</v>
      </c>
      <c r="AK570" s="12">
        <f>IF(AK546&gt;=Assumptions!$C$41,Assumptions!$C$42*AK568,0)</f>
        <v>2440.07829019786</v>
      </c>
      <c r="AL570" s="12">
        <f>IF(AL546&gt;=Assumptions!$C$41,Assumptions!$C$42*AL568,0)</f>
        <v>2509.11875879706</v>
      </c>
      <c r="AM570" s="12">
        <f>IF(AM546&gt;=Assumptions!$C$41,Assumptions!$C$42*AM568,0)</f>
        <v>2577.47222927898</v>
      </c>
      <c r="AN570" s="12">
        <f>IF(AN546&gt;=Assumptions!$C$41,Assumptions!$C$42*AN568,0)</f>
        <v>2645.18853489081</v>
      </c>
      <c r="AO570" s="12">
        <f>IF(AO546&gt;=Assumptions!$C$41,Assumptions!$C$42*AO568,0)</f>
        <v>2712.31348528171</v>
      </c>
      <c r="AP570" s="12">
        <f>IF(AP546&gt;=Assumptions!$C$41,Assumptions!$C$42*AP568,0)</f>
        <v>2778.88923195103</v>
      </c>
    </row>
    <row r="573">
      <c r="A573" s="11" t="inlineStr">
        <is>
          <t>Gross bookings: weekly plan</t>
        </is>
      </c>
      <c r="B573" s="14" t="inlineStr">
        <is>
          <t>AED</t>
        </is>
      </c>
      <c r="C573" s="56">
        <f>SUM(G573:R573)</f>
        <v>244427.65482326</v>
      </c>
      <c r="D573" s="56">
        <f>SUM(S573:AD573)</f>
        <v>502381.056969903</v>
      </c>
      <c r="E573" s="56">
        <f>SUM(AE573:AP573)</f>
        <v>680743.891091772</v>
      </c>
      <c r="G573" s="12">
        <f>G560*Assumptions!$C$30*Assumptions!$C$31/12</f>
        <v>4694.32152</v>
      </c>
      <c r="H573" s="12">
        <f>H560*Assumptions!$C$30*Assumptions!$C$31/12</f>
        <v>8825.3244576</v>
      </c>
      <c r="I573" s="12">
        <f>I560*Assumptions!$C$30*Assumptions!$C$31/12</f>
        <v>12460.607042688</v>
      </c>
      <c r="J573" s="12">
        <f>J560*Assumptions!$C$30*Assumptions!$C$31/12</f>
        <v>15659.6557175654</v>
      </c>
      <c r="K573" s="12">
        <f>K560*Assumptions!$C$30*Assumptions!$C$31/12</f>
        <v>18474.8185514576</v>
      </c>
      <c r="L573" s="12">
        <f>L560*Assumptions!$C$30*Assumptions!$C$31/12</f>
        <v>20952.1618452827</v>
      </c>
      <c r="M573" s="12">
        <f>M560*Assumptions!$C$30*Assumptions!$C$31/12</f>
        <v>23132.2239438488</v>
      </c>
      <c r="N573" s="12">
        <f>N560*Assumptions!$C$30*Assumptions!$C$31/12</f>
        <v>25050.6785905869</v>
      </c>
      <c r="O573" s="12">
        <f>O560*Assumptions!$C$30*Assumptions!$C$31/12</f>
        <v>26738.9186797165</v>
      </c>
      <c r="P573" s="12">
        <f>P560*Assumptions!$C$30*Assumptions!$C$31/12</f>
        <v>28224.5699581505</v>
      </c>
      <c r="Q573" s="12">
        <f>Q560*Assumptions!$C$30*Assumptions!$C$31/12</f>
        <v>29531.9430831724</v>
      </c>
      <c r="R573" s="12">
        <f>R560*Assumptions!$C$30*Assumptions!$C$31/12</f>
        <v>30682.4314331917</v>
      </c>
      <c r="S573" s="12">
        <f>S560*Assumptions!$C$30*Assumptions!$C$31/12</f>
        <v>33259.6350212087</v>
      </c>
      <c r="T573" s="12">
        <f>T560*Assumptions!$C$30*Assumptions!$C$31/12</f>
        <v>35527.5741786637</v>
      </c>
      <c r="U573" s="12">
        <f>U560*Assumptions!$C$30*Assumptions!$C$31/12</f>
        <v>37523.3606372241</v>
      </c>
      <c r="V573" s="12">
        <f>V560*Assumptions!$C$30*Assumptions!$C$31/12</f>
        <v>39279.6527207572</v>
      </c>
      <c r="W573" s="12">
        <f>W560*Assumptions!$C$30*Assumptions!$C$31/12</f>
        <v>40825.1897542663</v>
      </c>
      <c r="X573" s="12">
        <f>X560*Assumptions!$C$30*Assumptions!$C$31/12</f>
        <v>42185.2623437543</v>
      </c>
      <c r="Y573" s="12">
        <f>Y560*Assumptions!$C$30*Assumptions!$C$31/12</f>
        <v>43382.1262225038</v>
      </c>
      <c r="Z573" s="12">
        <f>Z560*Assumptions!$C$30*Assumptions!$C$31/12</f>
        <v>44435.3664358034</v>
      </c>
      <c r="AA573" s="12">
        <f>AA560*Assumptions!$C$30*Assumptions!$C$31/12</f>
        <v>45362.217823507</v>
      </c>
      <c r="AB573" s="12">
        <f>AB560*Assumptions!$C$30*Assumptions!$C$31/12</f>
        <v>46177.8470446861</v>
      </c>
      <c r="AC573" s="12">
        <f>AC560*Assumptions!$C$30*Assumptions!$C$31/12</f>
        <v>46895.6007593238</v>
      </c>
      <c r="AD573" s="12">
        <f>AD560*Assumptions!$C$30*Assumptions!$C$31/12</f>
        <v>47527.2240282049</v>
      </c>
      <c r="AE573" s="12">
        <f>AE560*Assumptions!$C$30*Assumptions!$C$31/12</f>
        <v>49647.8263448204</v>
      </c>
      <c r="AF573" s="12">
        <f>AF560*Assumptions!$C$30*Assumptions!$C$31/12</f>
        <v>51513.9563834419</v>
      </c>
      <c r="AG573" s="12">
        <f>AG560*Assumptions!$C$30*Assumptions!$C$31/12</f>
        <v>53156.1508174289</v>
      </c>
      <c r="AH573" s="12">
        <f>AH560*Assumptions!$C$30*Assumptions!$C$31/12</f>
        <v>54601.2819193374</v>
      </c>
      <c r="AI573" s="12">
        <f>AI560*Assumptions!$C$30*Assumptions!$C$31/12</f>
        <v>55872.9972890169</v>
      </c>
      <c r="AJ573" s="12">
        <f>AJ560*Assumptions!$C$30*Assumptions!$C$31/12</f>
        <v>56992.1068143349</v>
      </c>
      <c r="AK573" s="12">
        <f>AK560*Assumptions!$C$30*Assumptions!$C$31/12</f>
        <v>57976.9231966147</v>
      </c>
      <c r="AL573" s="12">
        <f>AL560*Assumptions!$C$30*Assumptions!$C$31/12</f>
        <v>58843.5616130209</v>
      </c>
      <c r="AM573" s="12">
        <f>AM560*Assumptions!$C$30*Assumptions!$C$31/12</f>
        <v>59606.2034194584</v>
      </c>
      <c r="AN573" s="12">
        <f>AN560*Assumptions!$C$30*Assumptions!$C$31/12</f>
        <v>60277.3282091234</v>
      </c>
      <c r="AO573" s="12">
        <f>AO560*Assumptions!$C$30*Assumptions!$C$31/12</f>
        <v>60867.9180240286</v>
      </c>
      <c r="AP573" s="12">
        <f>AP560*Assumptions!$C$30*Assumptions!$C$31/12</f>
        <v>61387.6370611452</v>
      </c>
    </row>
    <row r="574">
      <c r="A574" s="11" t="inlineStr">
        <is>
          <t>Gross bookings: monthly plan</t>
        </is>
      </c>
      <c r="B574" s="14" t="inlineStr">
        <is>
          <t>AED</t>
        </is>
      </c>
      <c r="C574" s="56">
        <f>SUM(G574:R574)</f>
        <v>654729.624830614</v>
      </c>
      <c r="D574" s="56">
        <f>SUM(S574:AD574)</f>
        <v>1616438.13119124</v>
      </c>
      <c r="E574" s="56">
        <f>SUM(AE574:AP574)</f>
        <v>2436333.34421352</v>
      </c>
      <c r="G574" s="12">
        <f>G561*Assumptions!$C$32</f>
        <v>10366.704</v>
      </c>
      <c r="H574" s="12">
        <f>H561*Assumptions!$C$32</f>
        <v>20111.40576</v>
      </c>
      <c r="I574" s="12">
        <f>I561*Assumptions!$C$32</f>
        <v>29271.4254144</v>
      </c>
      <c r="J574" s="12">
        <f>J561*Assumptions!$C$32</f>
        <v>37881.843889536</v>
      </c>
      <c r="K574" s="12">
        <f>K561*Assumptions!$C$32</f>
        <v>45975.6372561638</v>
      </c>
      <c r="L574" s="12">
        <f>L561*Assumptions!$C$32</f>
        <v>53583.803020794</v>
      </c>
      <c r="M574" s="12">
        <f>M561*Assumptions!$C$32</f>
        <v>60735.4788395464</v>
      </c>
      <c r="N574" s="12">
        <f>N561*Assumptions!$C$32</f>
        <v>67458.0541091736</v>
      </c>
      <c r="O574" s="12">
        <f>O561*Assumptions!$C$32</f>
        <v>73777.2748626232</v>
      </c>
      <c r="P574" s="12">
        <f>P561*Assumptions!$C$32</f>
        <v>79717.3423708658</v>
      </c>
      <c r="Q574" s="12">
        <f>Q561*Assumptions!$C$32</f>
        <v>85301.0058286138</v>
      </c>
      <c r="R574" s="12">
        <f>R561*Assumptions!$C$32</f>
        <v>90549.649478897</v>
      </c>
      <c r="S574" s="12">
        <f>S561*Assumptions!$C$32</f>
        <v>98938.9425101632</v>
      </c>
      <c r="T574" s="12">
        <f>T561*Assumptions!$C$32</f>
        <v>106824.877959553</v>
      </c>
      <c r="U574" s="12">
        <f>U561*Assumptions!$C$32</f>
        <v>114237.65728198</v>
      </c>
      <c r="V574" s="12">
        <f>V561*Assumptions!$C$32</f>
        <v>121205.669845061</v>
      </c>
      <c r="W574" s="12">
        <f>W561*Assumptions!$C$32</f>
        <v>127755.601654358</v>
      </c>
      <c r="X574" s="12">
        <f>X561*Assumptions!$C$32</f>
        <v>133912.537555096</v>
      </c>
      <c r="Y574" s="12">
        <f>Y561*Assumptions!$C$32</f>
        <v>139700.05730179</v>
      </c>
      <c r="Z574" s="12">
        <f>Z561*Assumptions!$C$32</f>
        <v>145140.325863683</v>
      </c>
      <c r="AA574" s="12">
        <f>AA561*Assumptions!$C$32</f>
        <v>150254.178311862</v>
      </c>
      <c r="AB574" s="12">
        <f>AB561*Assumptions!$C$32</f>
        <v>155061.19961315</v>
      </c>
      <c r="AC574" s="12">
        <f>AC561*Assumptions!$C$32</f>
        <v>159579.799636361</v>
      </c>
      <c r="AD574" s="12">
        <f>AD561*Assumptions!$C$32</f>
        <v>163827.28365818</v>
      </c>
      <c r="AE574" s="12">
        <f>AE561*Assumptions!$C$32</f>
        <v>171275.486638689</v>
      </c>
      <c r="AF574" s="12">
        <f>AF561*Assumptions!$C$32</f>
        <v>178276.797440367</v>
      </c>
      <c r="AG574" s="12">
        <f>AG561*Assumptions!$C$32</f>
        <v>184858.029593945</v>
      </c>
      <c r="AH574" s="12">
        <f>AH561*Assumptions!$C$32</f>
        <v>191044.387818309</v>
      </c>
      <c r="AI574" s="12">
        <f>AI561*Assumptions!$C$32</f>
        <v>196859.56454921</v>
      </c>
      <c r="AJ574" s="12">
        <f>AJ561*Assumptions!$C$32</f>
        <v>202325.830676257</v>
      </c>
      <c r="AK574" s="12">
        <f>AK561*Assumptions!$C$32</f>
        <v>207464.120835682</v>
      </c>
      <c r="AL574" s="12">
        <f>AL561*Assumptions!$C$32</f>
        <v>212294.113585541</v>
      </c>
      <c r="AM574" s="12">
        <f>AM561*Assumptions!$C$32</f>
        <v>216834.306770409</v>
      </c>
      <c r="AN574" s="12">
        <f>AN561*Assumptions!$C$32</f>
        <v>221102.088364184</v>
      </c>
      <c r="AO574" s="12">
        <f>AO561*Assumptions!$C$32</f>
        <v>225113.803062333</v>
      </c>
      <c r="AP574" s="12">
        <f>AP561*Assumptions!$C$32</f>
        <v>228884.814878593</v>
      </c>
    </row>
    <row r="575">
      <c r="A575" s="11" t="inlineStr">
        <is>
          <t>Gross bookings: annual plan</t>
        </is>
      </c>
      <c r="B575" s="14" t="inlineStr">
        <is>
          <t>AED</t>
        </is>
      </c>
      <c r="C575" s="56">
        <f>SUM(G575:R575)</f>
        <v>1036786.176</v>
      </c>
      <c r="D575" s="56">
        <f>SUM(S575:AD575)</f>
        <v>2004453.2736</v>
      </c>
      <c r="E575" s="56">
        <f>SUM(AE575:AP575)</f>
        <v>2930648.92416</v>
      </c>
      <c r="G575" s="12">
        <f>G562*Assumptions!$C$33</f>
        <v>86398.848</v>
      </c>
      <c r="H575" s="12">
        <f>H562*Assumptions!$C$33</f>
        <v>86398.848</v>
      </c>
      <c r="I575" s="12">
        <f>I562*Assumptions!$C$33</f>
        <v>86398.848</v>
      </c>
      <c r="J575" s="12">
        <f>J562*Assumptions!$C$33</f>
        <v>86398.848</v>
      </c>
      <c r="K575" s="12">
        <f>K562*Assumptions!$C$33</f>
        <v>86398.848</v>
      </c>
      <c r="L575" s="12">
        <f>L562*Assumptions!$C$33</f>
        <v>86398.848</v>
      </c>
      <c r="M575" s="12">
        <f>M562*Assumptions!$C$33</f>
        <v>86398.848</v>
      </c>
      <c r="N575" s="12">
        <f>N562*Assumptions!$C$33</f>
        <v>86398.848</v>
      </c>
      <c r="O575" s="12">
        <f>O562*Assumptions!$C$33</f>
        <v>86398.848</v>
      </c>
      <c r="P575" s="12">
        <f>P562*Assumptions!$C$33</f>
        <v>86398.848</v>
      </c>
      <c r="Q575" s="12">
        <f>Q562*Assumptions!$C$33</f>
        <v>86398.848</v>
      </c>
      <c r="R575" s="12">
        <f>R562*Assumptions!$C$33</f>
        <v>86398.848</v>
      </c>
      <c r="S575" s="12">
        <f>S562*Assumptions!$C$33</f>
        <v>167037.7728</v>
      </c>
      <c r="T575" s="12">
        <f>T562*Assumptions!$C$33</f>
        <v>167037.7728</v>
      </c>
      <c r="U575" s="12">
        <f>U562*Assumptions!$C$33</f>
        <v>167037.7728</v>
      </c>
      <c r="V575" s="12">
        <f>V562*Assumptions!$C$33</f>
        <v>167037.7728</v>
      </c>
      <c r="W575" s="12">
        <f>W562*Assumptions!$C$33</f>
        <v>167037.7728</v>
      </c>
      <c r="X575" s="12">
        <f>X562*Assumptions!$C$33</f>
        <v>167037.7728</v>
      </c>
      <c r="Y575" s="12">
        <f>Y562*Assumptions!$C$33</f>
        <v>167037.7728</v>
      </c>
      <c r="Z575" s="12">
        <f>Z562*Assumptions!$C$33</f>
        <v>167037.7728</v>
      </c>
      <c r="AA575" s="12">
        <f>AA562*Assumptions!$C$33</f>
        <v>167037.7728</v>
      </c>
      <c r="AB575" s="12">
        <f>AB562*Assumptions!$C$33</f>
        <v>167037.7728</v>
      </c>
      <c r="AC575" s="12">
        <f>AC562*Assumptions!$C$33</f>
        <v>167037.7728</v>
      </c>
      <c r="AD575" s="12">
        <f>AD562*Assumptions!$C$33</f>
        <v>167037.7728</v>
      </c>
      <c r="AE575" s="12">
        <f>AE562*Assumptions!$C$33</f>
        <v>244220.74368</v>
      </c>
      <c r="AF575" s="12">
        <f>AF562*Assumptions!$C$33</f>
        <v>244220.74368</v>
      </c>
      <c r="AG575" s="12">
        <f>AG562*Assumptions!$C$33</f>
        <v>244220.74368</v>
      </c>
      <c r="AH575" s="12">
        <f>AH562*Assumptions!$C$33</f>
        <v>244220.74368</v>
      </c>
      <c r="AI575" s="12">
        <f>AI562*Assumptions!$C$33</f>
        <v>244220.74368</v>
      </c>
      <c r="AJ575" s="12">
        <f>AJ562*Assumptions!$C$33</f>
        <v>244220.74368</v>
      </c>
      <c r="AK575" s="12">
        <f>AK562*Assumptions!$C$33</f>
        <v>244220.74368</v>
      </c>
      <c r="AL575" s="12">
        <f>AL562*Assumptions!$C$33</f>
        <v>244220.74368</v>
      </c>
      <c r="AM575" s="12">
        <f>AM562*Assumptions!$C$33</f>
        <v>244220.74368</v>
      </c>
      <c r="AN575" s="12">
        <f>AN562*Assumptions!$C$33</f>
        <v>244220.74368</v>
      </c>
      <c r="AO575" s="12">
        <f>AO562*Assumptions!$C$33</f>
        <v>244220.74368</v>
      </c>
      <c r="AP575" s="12">
        <f>AP562*Assumptions!$C$33</f>
        <v>244220.74368</v>
      </c>
    </row>
    <row r="576">
      <c r="A576" s="11" t="inlineStr">
        <is>
          <t>Gross bookings: company seats</t>
        </is>
      </c>
      <c r="B576" s="14" t="inlineStr">
        <is>
          <t>AED</t>
        </is>
      </c>
      <c r="C576" s="56">
        <f>SUM(G576:R576)</f>
        <v>1680000</v>
      </c>
      <c r="D576" s="56">
        <f>SUM(S576:AD576)</f>
        <v>3948000</v>
      </c>
      <c r="E576" s="56">
        <f>SUM(AE576:AP576)</f>
        <v>5875800</v>
      </c>
      <c r="G576" s="12">
        <f>G565*Assumptions!$C$26*(1+Assumptions!$C$34)</f>
        <v>0</v>
      </c>
      <c r="H576" s="12">
        <f>H565*Assumptions!$C$26*(1+Assumptions!$C$34)</f>
        <v>0</v>
      </c>
      <c r="I576" s="12">
        <f>I565*Assumptions!$C$26*(1+Assumptions!$C$34)</f>
        <v>0</v>
      </c>
      <c r="J576" s="12">
        <f>J565*Assumptions!$C$26*(1+Assumptions!$C$34)</f>
        <v>0</v>
      </c>
      <c r="K576" s="12">
        <f>K565*Assumptions!$C$26*(1+Assumptions!$C$34)</f>
        <v>210000</v>
      </c>
      <c r="L576" s="12">
        <f>L565*Assumptions!$C$26*(1+Assumptions!$C$34)</f>
        <v>210000</v>
      </c>
      <c r="M576" s="12">
        <f>M565*Assumptions!$C$26*(1+Assumptions!$C$34)</f>
        <v>210000</v>
      </c>
      <c r="N576" s="12">
        <f>N565*Assumptions!$C$26*(1+Assumptions!$C$34)</f>
        <v>210000</v>
      </c>
      <c r="O576" s="12">
        <f>O565*Assumptions!$C$26*(1+Assumptions!$C$34)</f>
        <v>210000</v>
      </c>
      <c r="P576" s="12">
        <f>P565*Assumptions!$C$26*(1+Assumptions!$C$34)</f>
        <v>210000</v>
      </c>
      <c r="Q576" s="12">
        <f>Q565*Assumptions!$C$26*(1+Assumptions!$C$34)</f>
        <v>210000</v>
      </c>
      <c r="R576" s="12">
        <f>R565*Assumptions!$C$26*(1+Assumptions!$C$34)</f>
        <v>210000</v>
      </c>
      <c r="S576" s="12">
        <f>S565*Assumptions!$C$26*(1+Assumptions!$C$34)</f>
        <v>210000</v>
      </c>
      <c r="T576" s="12">
        <f>T565*Assumptions!$C$26*(1+Assumptions!$C$34)</f>
        <v>210000</v>
      </c>
      <c r="U576" s="12">
        <f>U565*Assumptions!$C$26*(1+Assumptions!$C$34)</f>
        <v>210000</v>
      </c>
      <c r="V576" s="12">
        <f>V565*Assumptions!$C$26*(1+Assumptions!$C$34)</f>
        <v>210000</v>
      </c>
      <c r="W576" s="12">
        <f>W565*Assumptions!$C$26*(1+Assumptions!$C$34)</f>
        <v>388500</v>
      </c>
      <c r="X576" s="12">
        <f>X565*Assumptions!$C$26*(1+Assumptions!$C$34)</f>
        <v>388500</v>
      </c>
      <c r="Y576" s="12">
        <f>Y565*Assumptions!$C$26*(1+Assumptions!$C$34)</f>
        <v>388500</v>
      </c>
      <c r="Z576" s="12">
        <f>Z565*Assumptions!$C$26*(1+Assumptions!$C$34)</f>
        <v>388500</v>
      </c>
      <c r="AA576" s="12">
        <f>AA565*Assumptions!$C$26*(1+Assumptions!$C$34)</f>
        <v>388500</v>
      </c>
      <c r="AB576" s="12">
        <f>AB565*Assumptions!$C$26*(1+Assumptions!$C$34)</f>
        <v>388500</v>
      </c>
      <c r="AC576" s="12">
        <f>AC565*Assumptions!$C$26*(1+Assumptions!$C$34)</f>
        <v>388500</v>
      </c>
      <c r="AD576" s="12">
        <f>AD565*Assumptions!$C$26*(1+Assumptions!$C$34)</f>
        <v>388500</v>
      </c>
      <c r="AE576" s="12">
        <f>AE565*Assumptions!$C$26*(1+Assumptions!$C$34)</f>
        <v>388500</v>
      </c>
      <c r="AF576" s="12">
        <f>AF565*Assumptions!$C$26*(1+Assumptions!$C$34)</f>
        <v>388500</v>
      </c>
      <c r="AG576" s="12">
        <f>AG565*Assumptions!$C$26*(1+Assumptions!$C$34)</f>
        <v>388500</v>
      </c>
      <c r="AH576" s="12">
        <f>AH565*Assumptions!$C$26*(1+Assumptions!$C$34)</f>
        <v>388500</v>
      </c>
      <c r="AI576" s="12">
        <f>AI565*Assumptions!$C$26*(1+Assumptions!$C$34)</f>
        <v>540225</v>
      </c>
      <c r="AJ576" s="12">
        <f>AJ565*Assumptions!$C$26*(1+Assumptions!$C$34)</f>
        <v>540225</v>
      </c>
      <c r="AK576" s="12">
        <f>AK565*Assumptions!$C$26*(1+Assumptions!$C$34)</f>
        <v>540225</v>
      </c>
      <c r="AL576" s="12">
        <f>AL565*Assumptions!$C$26*(1+Assumptions!$C$34)</f>
        <v>540225</v>
      </c>
      <c r="AM576" s="12">
        <f>AM565*Assumptions!$C$26*(1+Assumptions!$C$34)</f>
        <v>540225</v>
      </c>
      <c r="AN576" s="12">
        <f>AN565*Assumptions!$C$26*(1+Assumptions!$C$34)</f>
        <v>540225</v>
      </c>
      <c r="AO576" s="12">
        <f>AO565*Assumptions!$C$26*(1+Assumptions!$C$34)</f>
        <v>540225</v>
      </c>
      <c r="AP576" s="12">
        <f>AP565*Assumptions!$C$26*(1+Assumptions!$C$34)</f>
        <v>540225</v>
      </c>
    </row>
    <row r="577">
      <c r="A577" s="38" t="inlineStr">
        <is>
          <t>Gross bookings, VAT included</t>
        </is>
      </c>
      <c r="B577" s="58" t="inlineStr">
        <is>
          <t>AED</t>
        </is>
      </c>
      <c r="C577" s="59">
        <f>SUM(G577:R577)</f>
        <v>3615943.45565387</v>
      </c>
      <c r="D577" s="59">
        <f>SUM(S577:AD577)</f>
        <v>8071272.46176114</v>
      </c>
      <c r="E577" s="59">
        <f>SUM(AE577:AP577)</f>
        <v>11923526.1594653</v>
      </c>
      <c r="F577" s="40" t="n"/>
      <c r="G577" s="51">
        <f>G573+G574+G575+G576</f>
        <v>101459.87352</v>
      </c>
      <c r="H577" s="51">
        <f>H573+H574+H575+H576</f>
        <v>115335.5782176</v>
      </c>
      <c r="I577" s="51">
        <f>I573+I574+I575+I576</f>
        <v>128130.880457088</v>
      </c>
      <c r="J577" s="51">
        <f>J573+J574+J575+J576</f>
        <v>139940.347607101</v>
      </c>
      <c r="K577" s="51">
        <f>K573+K574+K575+K576</f>
        <v>360849.303807621</v>
      </c>
      <c r="L577" s="51">
        <f>L573+L574+L575+L576</f>
        <v>370934.812866077</v>
      </c>
      <c r="M577" s="51">
        <f>M573+M574+M575+M576</f>
        <v>380266.550783395</v>
      </c>
      <c r="N577" s="51">
        <f>N573+N574+N575+N576</f>
        <v>388907.58069976</v>
      </c>
      <c r="O577" s="51">
        <f>O573+O574+O575+O576</f>
        <v>396915.04154234</v>
      </c>
      <c r="P577" s="51">
        <f>P573+P574+P575+P576</f>
        <v>404340.760329016</v>
      </c>
      <c r="Q577" s="51">
        <f>Q573+Q574+Q575+Q576</f>
        <v>411231.796911786</v>
      </c>
      <c r="R577" s="51">
        <f>R573+R574+R575+R576</f>
        <v>417630.928912089</v>
      </c>
      <c r="S577" s="51">
        <f>S573+S574+S575+S576</f>
        <v>509236.350331372</v>
      </c>
      <c r="T577" s="51">
        <f>T573+T574+T575+T576</f>
        <v>519390.224938217</v>
      </c>
      <c r="U577" s="51">
        <f>U573+U574+U575+U576</f>
        <v>528798.790719204</v>
      </c>
      <c r="V577" s="51">
        <f>V573+V574+V575+V576</f>
        <v>537523.095365819</v>
      </c>
      <c r="W577" s="51">
        <f>W573+W574+W575+W576</f>
        <v>724118.564208624</v>
      </c>
      <c r="X577" s="51">
        <f>X573+X574+X575+X576</f>
        <v>731635.572698851</v>
      </c>
      <c r="Y577" s="51">
        <f>Y573+Y574+Y575+Y576</f>
        <v>738619.956324294</v>
      </c>
      <c r="Z577" s="51">
        <f>Z573+Z574+Z575+Z576</f>
        <v>745113.465099486</v>
      </c>
      <c r="AA577" s="51">
        <f>AA573+AA574+AA575+AA576</f>
        <v>751154.168935369</v>
      </c>
      <c r="AB577" s="51">
        <f>AB573+AB574+AB575+AB576</f>
        <v>756776.819457836</v>
      </c>
      <c r="AC577" s="51">
        <f>AC573+AC574+AC575+AC576</f>
        <v>762013.173195685</v>
      </c>
      <c r="AD577" s="51">
        <f>AD573+AD574+AD575+AD576</f>
        <v>766892.280486385</v>
      </c>
      <c r="AE577" s="51">
        <f>AE573+AE574+AE575+AE576</f>
        <v>853644.056663509</v>
      </c>
      <c r="AF577" s="51">
        <f>AF573+AF574+AF575+AF576</f>
        <v>862511.497503809</v>
      </c>
      <c r="AG577" s="51">
        <f>AG573+AG574+AG575+AG576</f>
        <v>870734.924091374</v>
      </c>
      <c r="AH577" s="51">
        <f>AH573+AH574+AH575+AH576</f>
        <v>878366.413417646</v>
      </c>
      <c r="AI577" s="51">
        <f>AI573+AI574+AI575+AI576</f>
        <v>1037178.30551823</v>
      </c>
      <c r="AJ577" s="51">
        <f>AJ573+AJ574+AJ575+AJ576</f>
        <v>1043763.68117059</v>
      </c>
      <c r="AK577" s="51">
        <f>AK573+AK574+AK575+AK576</f>
        <v>1049886.7877123</v>
      </c>
      <c r="AL577" s="51">
        <f>AL573+AL574+AL575+AL576</f>
        <v>1055583.41887856</v>
      </c>
      <c r="AM577" s="51">
        <f>AM573+AM574+AM575+AM576</f>
        <v>1060886.25386987</v>
      </c>
      <c r="AN577" s="51">
        <f>AN573+AN574+AN575+AN576</f>
        <v>1065825.16025331</v>
      </c>
      <c r="AO577" s="51">
        <f>AO573+AO574+AO575+AO576</f>
        <v>1070427.46476636</v>
      </c>
      <c r="AP577" s="51">
        <f>AP573+AP574+AP575+AP576</f>
        <v>1074718.19561974</v>
      </c>
    </row>
    <row r="578">
      <c r="A578" s="11" t="inlineStr">
        <is>
          <t>VAT</t>
        </is>
      </c>
      <c r="B578" s="14" t="inlineStr">
        <is>
          <t>AED</t>
        </is>
      </c>
      <c r="C578" s="56">
        <f>SUM(G578:R578)</f>
        <v>172187.783602565</v>
      </c>
      <c r="D578" s="56">
        <f>SUM(S578:AD578)</f>
        <v>384346.307702912</v>
      </c>
      <c r="E578" s="56">
        <f>SUM(AE578:AP578)</f>
        <v>567786.959974538</v>
      </c>
      <c r="G578" s="12">
        <f>G577*Assumptions!$C$34/(1+Assumptions!$C$34)</f>
        <v>4831.42254857143</v>
      </c>
      <c r="H578" s="12">
        <f>H577*Assumptions!$C$34/(1+Assumptions!$C$34)</f>
        <v>5492.17039131429</v>
      </c>
      <c r="I578" s="12">
        <f>I577*Assumptions!$C$34/(1+Assumptions!$C$34)</f>
        <v>6101.47049795657</v>
      </c>
      <c r="J578" s="12">
        <f>J577*Assumptions!$C$34/(1+Assumptions!$C$34)</f>
        <v>6663.82607652864</v>
      </c>
      <c r="K578" s="12">
        <f>K577*Assumptions!$C$34/(1+Assumptions!$C$34)</f>
        <v>17183.3001813153</v>
      </c>
      <c r="L578" s="12">
        <f>L577*Assumptions!$C$34/(1+Assumptions!$C$34)</f>
        <v>17663.5625174322</v>
      </c>
      <c r="M578" s="12">
        <f>M577*Assumptions!$C$34/(1+Assumptions!$C$34)</f>
        <v>18107.9309896855</v>
      </c>
      <c r="N578" s="12">
        <f>N577*Assumptions!$C$34/(1+Assumptions!$C$34)</f>
        <v>18519.4086047505</v>
      </c>
      <c r="O578" s="12">
        <f>O577*Assumptions!$C$34/(1+Assumptions!$C$34)</f>
        <v>18900.7162639209</v>
      </c>
      <c r="P578" s="12">
        <f>P577*Assumptions!$C$34/(1+Assumptions!$C$34)</f>
        <v>19254.3219204293</v>
      </c>
      <c r="Q578" s="12">
        <f>Q577*Assumptions!$C$34/(1+Assumptions!$C$34)</f>
        <v>19582.4665196089</v>
      </c>
      <c r="R578" s="12">
        <f>R577*Assumptions!$C$34/(1+Assumptions!$C$34)</f>
        <v>19887.1870910518</v>
      </c>
      <c r="S578" s="12">
        <f>S577*Assumptions!$C$34/(1+Assumptions!$C$34)</f>
        <v>24249.3500157796</v>
      </c>
      <c r="T578" s="12">
        <f>T577*Assumptions!$C$34/(1+Assumptions!$C$34)</f>
        <v>24732.8678542008</v>
      </c>
      <c r="U578" s="12">
        <f>U577*Assumptions!$C$34/(1+Assumptions!$C$34)</f>
        <v>25180.8947961526</v>
      </c>
      <c r="V578" s="12">
        <f>V577*Assumptions!$C$34/(1+Assumptions!$C$34)</f>
        <v>25596.3378745628</v>
      </c>
      <c r="W578" s="12">
        <f>W577*Assumptions!$C$34/(1+Assumptions!$C$34)</f>
        <v>34481.8363908869</v>
      </c>
      <c r="X578" s="12">
        <f>X577*Assumptions!$C$34/(1+Assumptions!$C$34)</f>
        <v>34839.7891761357</v>
      </c>
      <c r="Y578" s="12">
        <f>Y577*Assumptions!$C$34/(1+Assumptions!$C$34)</f>
        <v>35172.3788725854</v>
      </c>
      <c r="Z578" s="12">
        <f>Z577*Assumptions!$C$34/(1+Assumptions!$C$34)</f>
        <v>35481.593576166</v>
      </c>
      <c r="AA578" s="12">
        <f>AA577*Assumptions!$C$34/(1+Assumptions!$C$34)</f>
        <v>35769.2461397795</v>
      </c>
      <c r="AB578" s="12">
        <f>AB577*Assumptions!$C$34/(1+Assumptions!$C$34)</f>
        <v>36036.9914027541</v>
      </c>
      <c r="AC578" s="12">
        <f>AC577*Assumptions!$C$34/(1+Assumptions!$C$34)</f>
        <v>36286.3415807469</v>
      </c>
      <c r="AD578" s="12">
        <f>AD577*Assumptions!$C$34/(1+Assumptions!$C$34)</f>
        <v>36518.6800231612</v>
      </c>
      <c r="AE578" s="12">
        <f>AE577*Assumptions!$C$34/(1+Assumptions!$C$34)</f>
        <v>40649.7169839766</v>
      </c>
      <c r="AF578" s="12">
        <f>AF577*Assumptions!$C$34/(1+Assumptions!$C$34)</f>
        <v>41071.97607161</v>
      </c>
      <c r="AG578" s="12">
        <f>AG577*Assumptions!$C$34/(1+Assumptions!$C$34)</f>
        <v>41463.567813875</v>
      </c>
      <c r="AH578" s="12">
        <f>AH577*Assumptions!$C$34/(1+Assumptions!$C$34)</f>
        <v>41826.972067507</v>
      </c>
      <c r="AI578" s="12">
        <f>AI577*Assumptions!$C$34/(1+Assumptions!$C$34)</f>
        <v>49389.4431199156</v>
      </c>
      <c r="AJ578" s="12">
        <f>AJ577*Assumptions!$C$34/(1+Assumptions!$C$34)</f>
        <v>49703.0324366949</v>
      </c>
      <c r="AK578" s="12">
        <f>AK577*Assumptions!$C$34/(1+Assumptions!$C$34)</f>
        <v>49994.6089386808</v>
      </c>
      <c r="AL578" s="12">
        <f>AL577*Assumptions!$C$34/(1+Assumptions!$C$34)</f>
        <v>50265.8770894553</v>
      </c>
      <c r="AM578" s="12">
        <f>AM577*Assumptions!$C$34/(1+Assumptions!$C$34)</f>
        <v>50518.3930414222</v>
      </c>
      <c r="AN578" s="12">
        <f>AN577*Assumptions!$C$34/(1+Assumptions!$C$34)</f>
        <v>50753.5790596813</v>
      </c>
      <c r="AO578" s="12">
        <f>AO577*Assumptions!$C$34/(1+Assumptions!$C$34)</f>
        <v>50972.7364174458</v>
      </c>
      <c r="AP578" s="12">
        <f>AP577*Assumptions!$C$34/(1+Assumptions!$C$34)</f>
        <v>51177.0569342733</v>
      </c>
    </row>
    <row r="579">
      <c r="A579" s="11" t="inlineStr">
        <is>
          <t>App Store sales excluding VAT</t>
        </is>
      </c>
      <c r="B579" s="14" t="inlineStr">
        <is>
          <t>AED</t>
        </is>
      </c>
      <c r="C579" s="56">
        <f>SUM(G579:R579)</f>
        <v>1843755.67205131</v>
      </c>
      <c r="D579" s="56">
        <f>SUM(S579:AD579)</f>
        <v>3926926.15405823</v>
      </c>
      <c r="E579" s="56">
        <f>SUM(AE579:AP579)</f>
        <v>5759739.19949075</v>
      </c>
      <c r="G579" s="12">
        <f>(G573+G574+G575)/(1+Assumptions!$C$34)</f>
        <v>96628.4509714286</v>
      </c>
      <c r="H579" s="12">
        <f>(H573+H574+H575)/(1+Assumptions!$C$34)</f>
        <v>109843.407826286</v>
      </c>
      <c r="I579" s="12">
        <f>(I573+I574+I575)/(1+Assumptions!$C$34)</f>
        <v>122029.409959131</v>
      </c>
      <c r="J579" s="12">
        <f>(J573+J574+J575)/(1+Assumptions!$C$34)</f>
        <v>133276.521530573</v>
      </c>
      <c r="K579" s="12">
        <f>(K573+K574+K575)/(1+Assumptions!$C$34)</f>
        <v>143666.003626306</v>
      </c>
      <c r="L579" s="12">
        <f>(L573+L574+L575)/(1+Assumptions!$C$34)</f>
        <v>153271.250348644</v>
      </c>
      <c r="M579" s="12">
        <f>(M573+M574+M575)/(1+Assumptions!$C$34)</f>
        <v>162158.61979371</v>
      </c>
      <c r="N579" s="12">
        <f>(N573+N574+N575)/(1+Assumptions!$C$34)</f>
        <v>170388.17209501</v>
      </c>
      <c r="O579" s="12">
        <f>(O573+O574+O575)/(1+Assumptions!$C$34)</f>
        <v>178014.325278419</v>
      </c>
      <c r="P579" s="12">
        <f>(P573+P574+P575)/(1+Assumptions!$C$34)</f>
        <v>185086.438408587</v>
      </c>
      <c r="Q579" s="12">
        <f>(Q573+Q574+Q575)/(1+Assumptions!$C$34)</f>
        <v>191649.330392177</v>
      </c>
      <c r="R579" s="12">
        <f>(R573+R574+R575)/(1+Assumptions!$C$34)</f>
        <v>197743.741821037</v>
      </c>
      <c r="S579" s="12">
        <f>(S573+S574+S575)/(1+Assumptions!$C$34)</f>
        <v>284987.000315592</v>
      </c>
      <c r="T579" s="12">
        <f>(T573+T574+T575)/(1+Assumptions!$C$34)</f>
        <v>294657.357084016</v>
      </c>
      <c r="U579" s="12">
        <f>(U573+U574+U575)/(1+Assumptions!$C$34)</f>
        <v>303617.895923052</v>
      </c>
      <c r="V579" s="12">
        <f>(V573+V574+V575)/(1+Assumptions!$C$34)</f>
        <v>311926.757491256</v>
      </c>
      <c r="W579" s="12">
        <f>(W573+W574+W575)/(1+Assumptions!$C$34)</f>
        <v>319636.727817737</v>
      </c>
      <c r="X579" s="12">
        <f>(X573+X574+X575)/(1+Assumptions!$C$34)</f>
        <v>326795.783522715</v>
      </c>
      <c r="Y579" s="12">
        <f>(Y573+Y574+Y575)/(1+Assumptions!$C$34)</f>
        <v>333447.577451709</v>
      </c>
      <c r="Z579" s="12">
        <f>(Z573+Z574+Z575)/(1+Assumptions!$C$34)</f>
        <v>339631.87152332</v>
      </c>
      <c r="AA579" s="12">
        <f>(AA573+AA574+AA575)/(1+Assumptions!$C$34)</f>
        <v>345384.92279559</v>
      </c>
      <c r="AB579" s="12">
        <f>(AB573+AB574+AB575)/(1+Assumptions!$C$34)</f>
        <v>350739.828055082</v>
      </c>
      <c r="AC579" s="12">
        <f>(AC573+AC574+AC575)/(1+Assumptions!$C$34)</f>
        <v>355726.831614938</v>
      </c>
      <c r="AD579" s="12">
        <f>(AD573+AD574+AD575)/(1+Assumptions!$C$34)</f>
        <v>360373.600463223</v>
      </c>
      <c r="AE579" s="12">
        <f>(AE573+AE574+AE575)/(1+Assumptions!$C$34)</f>
        <v>442994.339679532</v>
      </c>
      <c r="AF579" s="12">
        <f>(AF573+AF574+AF575)/(1+Assumptions!$C$34)</f>
        <v>451439.521432199</v>
      </c>
      <c r="AG579" s="12">
        <f>(AG573+AG574+AG575)/(1+Assumptions!$C$34)</f>
        <v>459271.356277499</v>
      </c>
      <c r="AH579" s="12">
        <f>(AH573+AH574+AH575)/(1+Assumptions!$C$34)</f>
        <v>466539.441350139</v>
      </c>
      <c r="AI579" s="12">
        <f>(AI573+AI574+AI575)/(1+Assumptions!$C$34)</f>
        <v>473288.862398311</v>
      </c>
      <c r="AJ579" s="12">
        <f>(AJ573+AJ574+AJ575)/(1+Assumptions!$C$34)</f>
        <v>479560.648733898</v>
      </c>
      <c r="AK579" s="12">
        <f>(AK573+AK574+AK575)/(1+Assumptions!$C$34)</f>
        <v>485392.178773616</v>
      </c>
      <c r="AL579" s="12">
        <f>(AL573+AL574+AL575)/(1+Assumptions!$C$34)</f>
        <v>490817.541789107</v>
      </c>
      <c r="AM579" s="12">
        <f>(AM573+AM574+AM575)/(1+Assumptions!$C$34)</f>
        <v>495867.860828445</v>
      </c>
      <c r="AN579" s="12">
        <f>(AN573+AN574+AN575)/(1+Assumptions!$C$34)</f>
        <v>500571.581193626</v>
      </c>
      <c r="AO579" s="12">
        <f>(AO573+AO574+AO575)/(1+Assumptions!$C$34)</f>
        <v>504954.728348916</v>
      </c>
      <c r="AP579" s="12">
        <f>(AP573+AP574+AP575)/(1+Assumptions!$C$34)</f>
        <v>509041.138685465</v>
      </c>
    </row>
    <row r="580">
      <c r="A580" s="11" t="inlineStr">
        <is>
          <t>Apple commission rate</t>
        </is>
      </c>
      <c r="B580" s="14" t="inlineStr">
        <is>
          <t>rate</t>
        </is>
      </c>
      <c r="C580" s="60">
        <f>IF(C579=0,0,C581/C579)</f>
        <v>0.15</v>
      </c>
      <c r="D580" s="60">
        <f>IF(D579=0,0,D581/D579)</f>
        <v>0.2</v>
      </c>
      <c r="E580" s="60">
        <f>IF(E579=0,0,E581/E579)</f>
        <v>0.2</v>
      </c>
      <c r="G580" s="17">
        <f>Assumptions!$C$35</f>
        <v>0.15</v>
      </c>
      <c r="H580" s="17">
        <f>IF(AND(Assumptions!$C$38=1,G582&gt;=Assumptions!$C$37),Assumptions!$C$36,Assumptions!$C$35)</f>
        <v>0.15</v>
      </c>
      <c r="I580" s="17">
        <f>IF(AND(Assumptions!$C$38=1,H582&gt;=Assumptions!$C$37),Assumptions!$C$36,Assumptions!$C$35)</f>
        <v>0.15</v>
      </c>
      <c r="J580" s="17">
        <f>IF(AND(Assumptions!$C$38=1,I582&gt;=Assumptions!$C$37),Assumptions!$C$36,Assumptions!$C$35)</f>
        <v>0.15</v>
      </c>
      <c r="K580" s="17">
        <f>IF(AND(Assumptions!$C$38=1,J582&gt;=Assumptions!$C$37),Assumptions!$C$36,Assumptions!$C$35)</f>
        <v>0.15</v>
      </c>
      <c r="L580" s="17">
        <f>IF(AND(Assumptions!$C$38=1,K582&gt;=Assumptions!$C$37),Assumptions!$C$36,Assumptions!$C$35)</f>
        <v>0.15</v>
      </c>
      <c r="M580" s="17">
        <f>IF(AND(Assumptions!$C$38=1,L582&gt;=Assumptions!$C$37),Assumptions!$C$36,Assumptions!$C$35)</f>
        <v>0.15</v>
      </c>
      <c r="N580" s="17">
        <f>IF(AND(Assumptions!$C$38=1,M582&gt;=Assumptions!$C$37),Assumptions!$C$36,Assumptions!$C$35)</f>
        <v>0.15</v>
      </c>
      <c r="O580" s="17">
        <f>IF(AND(Assumptions!$C$38=1,N582&gt;=Assumptions!$C$37),Assumptions!$C$36,Assumptions!$C$35)</f>
        <v>0.15</v>
      </c>
      <c r="P580" s="17">
        <f>IF(AND(Assumptions!$C$38=1,O582&gt;=Assumptions!$C$37),Assumptions!$C$36,Assumptions!$C$35)</f>
        <v>0.15</v>
      </c>
      <c r="Q580" s="17">
        <f>IF(AND(Assumptions!$C$38=1,P582&gt;=Assumptions!$C$37),Assumptions!$C$36,Assumptions!$C$35)</f>
        <v>0.15</v>
      </c>
      <c r="R580" s="17">
        <f>IF(AND(Assumptions!$C$38=1,Q582&gt;=Assumptions!$C$37),Assumptions!$C$36,Assumptions!$C$35)</f>
        <v>0.15</v>
      </c>
      <c r="S580" s="17">
        <f>Assumptions!$C$39</f>
        <v>0.2</v>
      </c>
      <c r="T580" s="17">
        <f>Assumptions!$C$39</f>
        <v>0.2</v>
      </c>
      <c r="U580" s="17">
        <f>Assumptions!$C$39</f>
        <v>0.2</v>
      </c>
      <c r="V580" s="17">
        <f>Assumptions!$C$39</f>
        <v>0.2</v>
      </c>
      <c r="W580" s="17">
        <f>Assumptions!$C$39</f>
        <v>0.2</v>
      </c>
      <c r="X580" s="17">
        <f>Assumptions!$C$39</f>
        <v>0.2</v>
      </c>
      <c r="Y580" s="17">
        <f>Assumptions!$C$39</f>
        <v>0.2</v>
      </c>
      <c r="Z580" s="17">
        <f>Assumptions!$C$39</f>
        <v>0.2</v>
      </c>
      <c r="AA580" s="17">
        <f>Assumptions!$C$39</f>
        <v>0.2</v>
      </c>
      <c r="AB580" s="17">
        <f>Assumptions!$C$39</f>
        <v>0.2</v>
      </c>
      <c r="AC580" s="17">
        <f>Assumptions!$C$39</f>
        <v>0.2</v>
      </c>
      <c r="AD580" s="17">
        <f>Assumptions!$C$39</f>
        <v>0.2</v>
      </c>
      <c r="AE580" s="17">
        <f>Assumptions!$C$39</f>
        <v>0.2</v>
      </c>
      <c r="AF580" s="17">
        <f>Assumptions!$C$39</f>
        <v>0.2</v>
      </c>
      <c r="AG580" s="17">
        <f>Assumptions!$C$39</f>
        <v>0.2</v>
      </c>
      <c r="AH580" s="17">
        <f>Assumptions!$C$39</f>
        <v>0.2</v>
      </c>
      <c r="AI580" s="17">
        <f>Assumptions!$C$39</f>
        <v>0.2</v>
      </c>
      <c r="AJ580" s="17">
        <f>Assumptions!$C$39</f>
        <v>0.2</v>
      </c>
      <c r="AK580" s="17">
        <f>Assumptions!$C$39</f>
        <v>0.2</v>
      </c>
      <c r="AL580" s="17">
        <f>Assumptions!$C$39</f>
        <v>0.2</v>
      </c>
      <c r="AM580" s="17">
        <f>Assumptions!$C$39</f>
        <v>0.2</v>
      </c>
      <c r="AN580" s="17">
        <f>Assumptions!$C$39</f>
        <v>0.2</v>
      </c>
      <c r="AO580" s="17">
        <f>Assumptions!$C$39</f>
        <v>0.2</v>
      </c>
      <c r="AP580" s="17">
        <f>Assumptions!$C$39</f>
        <v>0.2</v>
      </c>
    </row>
    <row r="581">
      <c r="A581" s="11" t="inlineStr">
        <is>
          <t>Apple commission</t>
        </is>
      </c>
      <c r="B581" s="14" t="inlineStr">
        <is>
          <t>AED</t>
        </is>
      </c>
      <c r="C581" s="56">
        <f>SUM(G581:R581)</f>
        <v>276563.350807696</v>
      </c>
      <c r="D581" s="56">
        <f>SUM(S581:AD581)</f>
        <v>785385.230811646</v>
      </c>
      <c r="E581" s="56">
        <f>SUM(AE581:AP581)</f>
        <v>1151947.83989815</v>
      </c>
      <c r="G581" s="12">
        <f>G579*G580</f>
        <v>14494.2676457143</v>
      </c>
      <c r="H581" s="12">
        <f>H579*H580</f>
        <v>16476.5111739429</v>
      </c>
      <c r="I581" s="12">
        <f>I579*I580</f>
        <v>18304.4114938697</v>
      </c>
      <c r="J581" s="12">
        <f>J579*J580</f>
        <v>19991.4782295859</v>
      </c>
      <c r="K581" s="12">
        <f>K579*K580</f>
        <v>21549.9005439459</v>
      </c>
      <c r="L581" s="12">
        <f>L579*L580</f>
        <v>22990.6875522967</v>
      </c>
      <c r="M581" s="12">
        <f>M579*M580</f>
        <v>24323.7929690564</v>
      </c>
      <c r="N581" s="12">
        <f>N579*N580</f>
        <v>25558.2258142515</v>
      </c>
      <c r="O581" s="12">
        <f>O579*O580</f>
        <v>26702.1487917628</v>
      </c>
      <c r="P581" s="12">
        <f>P579*P580</f>
        <v>27762.965761288</v>
      </c>
      <c r="Q581" s="12">
        <f>Q579*Q580</f>
        <v>28747.3995588266</v>
      </c>
      <c r="R581" s="12">
        <f>R579*R580</f>
        <v>29661.5612731555</v>
      </c>
      <c r="S581" s="12">
        <f>S579*S580</f>
        <v>56997.4000631185</v>
      </c>
      <c r="T581" s="12">
        <f>T579*T580</f>
        <v>58931.4714168033</v>
      </c>
      <c r="U581" s="12">
        <f>U579*U580</f>
        <v>60723.5791846103</v>
      </c>
      <c r="V581" s="12">
        <f>V579*V580</f>
        <v>62385.3514982511</v>
      </c>
      <c r="W581" s="12">
        <f>W579*W580</f>
        <v>63927.3455635474</v>
      </c>
      <c r="X581" s="12">
        <f>X579*X580</f>
        <v>65359.156704543</v>
      </c>
      <c r="Y581" s="12">
        <f>Y579*Y580</f>
        <v>66689.5154903418</v>
      </c>
      <c r="Z581" s="12">
        <f>Z579*Z580</f>
        <v>67926.3743046641</v>
      </c>
      <c r="AA581" s="12">
        <f>AA579*AA580</f>
        <v>69076.9845591179</v>
      </c>
      <c r="AB581" s="12">
        <f>AB579*AB580</f>
        <v>70147.9656110165</v>
      </c>
      <c r="AC581" s="12">
        <f>AC579*AC580</f>
        <v>71145.3663229876</v>
      </c>
      <c r="AD581" s="12">
        <f>AD579*AD580</f>
        <v>72074.7200926447</v>
      </c>
      <c r="AE581" s="12">
        <f>AE579*AE580</f>
        <v>88598.8679359065</v>
      </c>
      <c r="AF581" s="12">
        <f>AF579*AF580</f>
        <v>90287.9042864399</v>
      </c>
      <c r="AG581" s="12">
        <f>AG579*AG580</f>
        <v>91854.2712554999</v>
      </c>
      <c r="AH581" s="12">
        <f>AH579*AH580</f>
        <v>93307.8882700278</v>
      </c>
      <c r="AI581" s="12">
        <f>AI579*AI580</f>
        <v>94657.7724796623</v>
      </c>
      <c r="AJ581" s="12">
        <f>AJ579*AJ580</f>
        <v>95912.1297467795</v>
      </c>
      <c r="AK581" s="12">
        <f>AK579*AK580</f>
        <v>97078.4357547232</v>
      </c>
      <c r="AL581" s="12">
        <f>AL579*AL580</f>
        <v>98163.5083578213</v>
      </c>
      <c r="AM581" s="12">
        <f>AM579*AM580</f>
        <v>99173.572165689</v>
      </c>
      <c r="AN581" s="12">
        <f>AN579*AN580</f>
        <v>100114.316238725</v>
      </c>
      <c r="AO581" s="12">
        <f>AO579*AO580</f>
        <v>100990.945669783</v>
      </c>
      <c r="AP581" s="12">
        <f>AP579*AP580</f>
        <v>101808.227737093</v>
      </c>
    </row>
    <row r="582">
      <c r="A582" s="11" t="inlineStr">
        <is>
          <t>App Store proceeds so far this year</t>
        </is>
      </c>
      <c r="B582" s="14" t="inlineStr">
        <is>
          <t>USD</t>
        </is>
      </c>
      <c r="C582" s="56">
        <f>R582</f>
        <v>426737.187540807</v>
      </c>
      <c r="D582" s="56">
        <f>AD582</f>
        <v>855422.987950057</v>
      </c>
      <c r="E582" s="56">
        <f>AP582</f>
        <v>1254674.29805108</v>
      </c>
      <c r="G582" s="12">
        <f>(G579-G581)/Assumptions!$C$40</f>
        <v>22364.6516884178</v>
      </c>
      <c r="H582" s="12">
        <f>G582+(H579-H581)/Assumptions!$C$40</f>
        <v>47787.9046910979</v>
      </c>
      <c r="I582" s="12">
        <f>H582+(I579-I581)/Assumptions!$C$40</f>
        <v>76031.6074726532</v>
      </c>
      <c r="J582" s="12">
        <f>I582+(J579-J581)/Assumptions!$C$40</f>
        <v>106878.453844603</v>
      </c>
      <c r="K582" s="12">
        <f>J582+(K579-K581)/Assumptions!$C$40</f>
        <v>140129.945493987</v>
      </c>
      <c r="L582" s="12">
        <f>K582+(L579-L581)/Assumptions!$C$40</f>
        <v>175604.571170324</v>
      </c>
      <c r="M582" s="12">
        <f>L582+(M579-M581)/Assumptions!$C$40</f>
        <v>213136.178202224</v>
      </c>
      <c r="N582" s="12">
        <f>M582+(N579-N581)/Assumptions!$C$40</f>
        <v>252572.514834153</v>
      </c>
      <c r="O582" s="12">
        <f>N582+(O579-O581)/Assumptions!$C$40</f>
        <v>293773.924360812</v>
      </c>
      <c r="P582" s="12">
        <f>O582+(P579-P581)/Assumptions!$C$40</f>
        <v>336612.174230737</v>
      </c>
      <c r="Q582" s="12">
        <f>P582+(Q579-Q581)/Assumptions!$C$40</f>
        <v>380969.405226884</v>
      </c>
      <c r="R582" s="12">
        <f>Q582+(R579-R581)/Assumptions!$C$40</f>
        <v>426737.187540807</v>
      </c>
      <c r="S582" s="12">
        <f>(S579-S581)/Assumptions!$C$40</f>
        <v>62080.2179040092</v>
      </c>
      <c r="T582" s="12">
        <f>S582+(T579-T581)/Assumptions!$C$40</f>
        <v>126266.980509105</v>
      </c>
      <c r="U582" s="12">
        <f>T582+(U579-U581)/Assumptions!$C$40</f>
        <v>192405.664440607</v>
      </c>
      <c r="V582" s="12">
        <f>U582+(V579-V581)/Assumptions!$C$40</f>
        <v>260354.31140943</v>
      </c>
      <c r="W582" s="12">
        <f>V582+(W579-W581)/Assumptions!$C$40</f>
        <v>329982.461784976</v>
      </c>
      <c r="X582" s="12">
        <f>W582+(X579-X581)/Assumptions!$C$40</f>
        <v>401170.106936282</v>
      </c>
      <c r="Y582" s="12">
        <f>X582+(Y579-Y581)/Assumptions!$C$40</f>
        <v>473806.747361433</v>
      </c>
      <c r="Z582" s="12">
        <f>Y582+(Z579-Z581)/Assumptions!$C$40</f>
        <v>547790.545106472</v>
      </c>
      <c r="AA582" s="12">
        <f>Z582+(AA579-AA581)/Assumptions!$C$40</f>
        <v>623027.560283183</v>
      </c>
      <c r="AB582" s="12">
        <f>AA582+(AB579-AB581)/Assumptions!$C$40</f>
        <v>699431.062650526</v>
      </c>
      <c r="AC582" s="12">
        <f>AB582+(AC579-AC581)/Assumptions!$C$40</f>
        <v>776920.910245339</v>
      </c>
      <c r="AD582" s="12">
        <f>AC582+(AD579-AD581)/Assumptions!$C$40</f>
        <v>855422.987950057</v>
      </c>
      <c r="AE582" s="12">
        <f>(AE579-AE581)/Assumptions!$C$40</f>
        <v>96499.7880853985</v>
      </c>
      <c r="AF582" s="12">
        <f>AE582+(AF579-AF581)/Assumptions!$C$40</f>
        <v>194839.234551228</v>
      </c>
      <c r="AG582" s="12">
        <f>AF582+(AG579-AG581)/Assumptions!$C$40</f>
        <v>294884.730813175</v>
      </c>
      <c r="AH582" s="12">
        <f>AG582+(AH579-AH581)/Assumptions!$C$40</f>
        <v>396513.472291762</v>
      </c>
      <c r="AI582" s="12">
        <f>AH582+(AI579-AI581)/Assumptions!$C$40</f>
        <v>499612.475673287</v>
      </c>
      <c r="AJ582" s="12">
        <f>AI582+(AJ579-AJ581)/Assumptions!$C$40</f>
        <v>604077.695274953</v>
      </c>
      <c r="AK582" s="12">
        <f>AJ582+(AK579-AK581)/Assumptions!$C$40</f>
        <v>709813.227751166</v>
      </c>
      <c r="AL582" s="12">
        <f>AK582+(AL579-AL581)/Assumptions!$C$40</f>
        <v>816730.595601754</v>
      </c>
      <c r="AM582" s="12">
        <f>AL582+(AM579-AM581)/Assumptions!$C$40</f>
        <v>924748.10102388</v>
      </c>
      <c r="AN582" s="12">
        <f>AM582+(AN579-AN581)/Assumptions!$C$40</f>
        <v>1033790.24260452</v>
      </c>
      <c r="AO582" s="12">
        <f>AN582+(AO579-AO581)/Assumptions!$C$40</f>
        <v>1143787.18819448</v>
      </c>
      <c r="AP582" s="12">
        <f>AO582+(AP579-AP581)/Assumptions!$C$40</f>
        <v>1254674.29805108</v>
      </c>
    </row>
    <row r="583">
      <c r="A583" s="11" t="inlineStr">
        <is>
          <t>Membership, App Store (after VAT and Apple)</t>
        </is>
      </c>
      <c r="B583" s="14" t="inlineStr">
        <is>
          <t>AED</t>
        </is>
      </c>
      <c r="C583" s="56">
        <f>SUM(G583:R583)</f>
        <v>1567192.32124361</v>
      </c>
      <c r="D583" s="56">
        <f>SUM(S583:AD583)</f>
        <v>3141540.92324658</v>
      </c>
      <c r="E583" s="56">
        <f>SUM(AE583:AP583)</f>
        <v>4607791.3595926</v>
      </c>
      <c r="G583" s="12">
        <f>G579-G581</f>
        <v>82134.1833257143</v>
      </c>
      <c r="H583" s="12">
        <f>H579-H581</f>
        <v>93366.8966523429</v>
      </c>
      <c r="I583" s="12">
        <f>I579-I581</f>
        <v>103724.998465262</v>
      </c>
      <c r="J583" s="12">
        <f>J579-J581</f>
        <v>113285.043300987</v>
      </c>
      <c r="K583" s="12">
        <f>K579-K581</f>
        <v>122116.10308236</v>
      </c>
      <c r="L583" s="12">
        <f>L579-L581</f>
        <v>130280.562796348</v>
      </c>
      <c r="M583" s="12">
        <f>M579-M581</f>
        <v>137834.826824653</v>
      </c>
      <c r="N583" s="12">
        <f>N579-N581</f>
        <v>144829.946280758</v>
      </c>
      <c r="O583" s="12">
        <f>O579-O581</f>
        <v>151312.176486656</v>
      </c>
      <c r="P583" s="12">
        <f>P579-P581</f>
        <v>157323.472647299</v>
      </c>
      <c r="Q583" s="12">
        <f>Q579-Q581</f>
        <v>162901.930833351</v>
      </c>
      <c r="R583" s="12">
        <f>R579-R581</f>
        <v>168082.180547881</v>
      </c>
      <c r="S583" s="12">
        <f>S579-S581</f>
        <v>227989.600252474</v>
      </c>
      <c r="T583" s="12">
        <f>T579-T581</f>
        <v>235725.885667213</v>
      </c>
      <c r="U583" s="12">
        <f>U579-U581</f>
        <v>242894.316738441</v>
      </c>
      <c r="V583" s="12">
        <f>V579-V581</f>
        <v>249541.405993005</v>
      </c>
      <c r="W583" s="12">
        <f>W579-W581</f>
        <v>255709.38225419</v>
      </c>
      <c r="X583" s="12">
        <f>X579-X581</f>
        <v>261436.626818172</v>
      </c>
      <c r="Y583" s="12">
        <f>Y579-Y581</f>
        <v>266758.061961367</v>
      </c>
      <c r="Z583" s="12">
        <f>Z579-Z581</f>
        <v>271705.497218656</v>
      </c>
      <c r="AA583" s="12">
        <f>AA579-AA581</f>
        <v>276307.938236472</v>
      </c>
      <c r="AB583" s="12">
        <f>AB579-AB581</f>
        <v>280591.862444066</v>
      </c>
      <c r="AC583" s="12">
        <f>AC579-AC581</f>
        <v>284581.465291951</v>
      </c>
      <c r="AD583" s="12">
        <f>AD579-AD581</f>
        <v>288298.880370579</v>
      </c>
      <c r="AE583" s="12">
        <f>AE579-AE581</f>
        <v>354395.471743626</v>
      </c>
      <c r="AF583" s="12">
        <f>AF579-AF581</f>
        <v>361151.617145759</v>
      </c>
      <c r="AG583" s="12">
        <f>AG579-AG581</f>
        <v>367417.085021999</v>
      </c>
      <c r="AH583" s="12">
        <f>AH579-AH581</f>
        <v>373231.553080111</v>
      </c>
      <c r="AI583" s="12">
        <f>AI579-AI581</f>
        <v>378631.089918649</v>
      </c>
      <c r="AJ583" s="12">
        <f>AJ579-AJ581</f>
        <v>383648.518987118</v>
      </c>
      <c r="AK583" s="12">
        <f>AK579-AK581</f>
        <v>388313.743018893</v>
      </c>
      <c r="AL583" s="12">
        <f>AL579-AL581</f>
        <v>392654.033431285</v>
      </c>
      <c r="AM583" s="12">
        <f>AM579-AM581</f>
        <v>396694.288662756</v>
      </c>
      <c r="AN583" s="12">
        <f>AN579-AN581</f>
        <v>400457.264954901</v>
      </c>
      <c r="AO583" s="12">
        <f>AO579-AO581</f>
        <v>403963.782679133</v>
      </c>
      <c r="AP583" s="12">
        <f>AP579-AP581</f>
        <v>407232.910948372</v>
      </c>
    </row>
    <row r="584">
      <c r="A584" s="11" t="inlineStr">
        <is>
          <t>Company seats (after VAT)</t>
        </is>
      </c>
      <c r="B584" s="14" t="inlineStr">
        <is>
          <t>AED</t>
        </is>
      </c>
      <c r="C584" s="56">
        <f>SUM(G584:R584)</f>
        <v>1600000</v>
      </c>
      <c r="D584" s="56">
        <f>SUM(S584:AD584)</f>
        <v>3760000</v>
      </c>
      <c r="E584" s="56">
        <f>SUM(AE584:AP584)</f>
        <v>5596000</v>
      </c>
      <c r="G584" s="12">
        <f>G576/(1+Assumptions!$C$34)</f>
        <v>0</v>
      </c>
      <c r="H584" s="12">
        <f>H576/(1+Assumptions!$C$34)</f>
        <v>0</v>
      </c>
      <c r="I584" s="12">
        <f>I576/(1+Assumptions!$C$34)</f>
        <v>0</v>
      </c>
      <c r="J584" s="12">
        <f>J576/(1+Assumptions!$C$34)</f>
        <v>0</v>
      </c>
      <c r="K584" s="12">
        <f>K576/(1+Assumptions!$C$34)</f>
        <v>200000</v>
      </c>
      <c r="L584" s="12">
        <f>L576/(1+Assumptions!$C$34)</f>
        <v>200000</v>
      </c>
      <c r="M584" s="12">
        <f>M576/(1+Assumptions!$C$34)</f>
        <v>200000</v>
      </c>
      <c r="N584" s="12">
        <f>N576/(1+Assumptions!$C$34)</f>
        <v>200000</v>
      </c>
      <c r="O584" s="12">
        <f>O576/(1+Assumptions!$C$34)</f>
        <v>200000</v>
      </c>
      <c r="P584" s="12">
        <f>P576/(1+Assumptions!$C$34)</f>
        <v>200000</v>
      </c>
      <c r="Q584" s="12">
        <f>Q576/(1+Assumptions!$C$34)</f>
        <v>200000</v>
      </c>
      <c r="R584" s="12">
        <f>R576/(1+Assumptions!$C$34)</f>
        <v>200000</v>
      </c>
      <c r="S584" s="12">
        <f>S576/(1+Assumptions!$C$34)</f>
        <v>200000</v>
      </c>
      <c r="T584" s="12">
        <f>T576/(1+Assumptions!$C$34)</f>
        <v>200000</v>
      </c>
      <c r="U584" s="12">
        <f>U576/(1+Assumptions!$C$34)</f>
        <v>200000</v>
      </c>
      <c r="V584" s="12">
        <f>V576/(1+Assumptions!$C$34)</f>
        <v>200000</v>
      </c>
      <c r="W584" s="12">
        <f>W576/(1+Assumptions!$C$34)</f>
        <v>370000</v>
      </c>
      <c r="X584" s="12">
        <f>X576/(1+Assumptions!$C$34)</f>
        <v>370000</v>
      </c>
      <c r="Y584" s="12">
        <f>Y576/(1+Assumptions!$C$34)</f>
        <v>370000</v>
      </c>
      <c r="Z584" s="12">
        <f>Z576/(1+Assumptions!$C$34)</f>
        <v>370000</v>
      </c>
      <c r="AA584" s="12">
        <f>AA576/(1+Assumptions!$C$34)</f>
        <v>370000</v>
      </c>
      <c r="AB584" s="12">
        <f>AB576/(1+Assumptions!$C$34)</f>
        <v>370000</v>
      </c>
      <c r="AC584" s="12">
        <f>AC576/(1+Assumptions!$C$34)</f>
        <v>370000</v>
      </c>
      <c r="AD584" s="12">
        <f>AD576/(1+Assumptions!$C$34)</f>
        <v>370000</v>
      </c>
      <c r="AE584" s="12">
        <f>AE576/(1+Assumptions!$C$34)</f>
        <v>370000</v>
      </c>
      <c r="AF584" s="12">
        <f>AF576/(1+Assumptions!$C$34)</f>
        <v>370000</v>
      </c>
      <c r="AG584" s="12">
        <f>AG576/(1+Assumptions!$C$34)</f>
        <v>370000</v>
      </c>
      <c r="AH584" s="12">
        <f>AH576/(1+Assumptions!$C$34)</f>
        <v>370000</v>
      </c>
      <c r="AI584" s="12">
        <f>AI576/(1+Assumptions!$C$34)</f>
        <v>514500</v>
      </c>
      <c r="AJ584" s="12">
        <f>AJ576/(1+Assumptions!$C$34)</f>
        <v>514500</v>
      </c>
      <c r="AK584" s="12">
        <f>AK576/(1+Assumptions!$C$34)</f>
        <v>514500</v>
      </c>
      <c r="AL584" s="12">
        <f>AL576/(1+Assumptions!$C$34)</f>
        <v>514500</v>
      </c>
      <c r="AM584" s="12">
        <f>AM576/(1+Assumptions!$C$34)</f>
        <v>514500</v>
      </c>
      <c r="AN584" s="12">
        <f>AN576/(1+Assumptions!$C$34)</f>
        <v>514500</v>
      </c>
      <c r="AO584" s="12">
        <f>AO576/(1+Assumptions!$C$34)</f>
        <v>514500</v>
      </c>
      <c r="AP584" s="12">
        <f>AP576/(1+Assumptions!$C$34)</f>
        <v>514500</v>
      </c>
    </row>
    <row r="585">
      <c r="A585" s="11" t="inlineStr">
        <is>
          <t>Insurance commission</t>
        </is>
      </c>
      <c r="B585" s="14" t="inlineStr">
        <is>
          <t>AED</t>
        </is>
      </c>
      <c r="C585" s="56">
        <f>SUM(G585:R585)</f>
        <v>110038.465973683</v>
      </c>
      <c r="D585" s="56">
        <f>SUM(S585:AD585)</f>
        <v>439674.669342193</v>
      </c>
      <c r="E585" s="56">
        <f>SUM(AE585:AP585)</f>
        <v>719045.284182076</v>
      </c>
      <c r="G585" s="12">
        <f>G570*Assumptions!$C$43*Assumptions!$C$44/12</f>
        <v>0</v>
      </c>
      <c r="H585" s="12">
        <f>H570*Assumptions!$C$43*Assumptions!$C$44/12</f>
        <v>0</v>
      </c>
      <c r="I585" s="12">
        <f>I570*Assumptions!$C$43*Assumptions!$C$44/12</f>
        <v>0</v>
      </c>
      <c r="J585" s="12">
        <f>J570*Assumptions!$C$43*Assumptions!$C$44/12</f>
        <v>0</v>
      </c>
      <c r="K585" s="12">
        <f>K570*Assumptions!$C$43*Assumptions!$C$44/12</f>
        <v>0</v>
      </c>
      <c r="L585" s="12">
        <f>L570*Assumptions!$C$43*Assumptions!$C$44/12</f>
        <v>8827.109256288</v>
      </c>
      <c r="M585" s="12">
        <f>M570*Assumptions!$C$43*Assumptions!$C$44/12</f>
        <v>11169.6194319402</v>
      </c>
      <c r="N585" s="12">
        <f>N570*Assumptions!$C$43*Assumptions!$C$44/12</f>
        <v>13482.9849893298</v>
      </c>
      <c r="O585" s="12">
        <f>O570*Assumptions!$C$43*Assumptions!$C$44/12</f>
        <v>15769.4962864792</v>
      </c>
      <c r="P585" s="12">
        <f>P570*Assumptions!$C$43*Assumptions!$C$44/12</f>
        <v>18031.2412582186</v>
      </c>
      <c r="Q585" s="12">
        <f>Q570*Assumptions!$C$43*Assumptions!$C$44/12</f>
        <v>20270.1253617823</v>
      </c>
      <c r="R585" s="12">
        <f>R570*Assumptions!$C$43*Assumptions!$C$44/12</f>
        <v>22487.8893896453</v>
      </c>
      <c r="S585" s="12">
        <f>S570*Assumptions!$C$43*Assumptions!$C$44/12</f>
        <v>24873.3253898881</v>
      </c>
      <c r="T585" s="12">
        <f>T570*Assumptions!$C$43*Assumptions!$C$44/12</f>
        <v>27224.4909064818</v>
      </c>
      <c r="U585" s="12">
        <f>U570*Assumptions!$C$43*Assumptions!$C$44/12</f>
        <v>29544.0825272814</v>
      </c>
      <c r="V585" s="12">
        <f>V570*Assumptions!$C$43*Assumptions!$C$44/12</f>
        <v>31834.5582018105</v>
      </c>
      <c r="W585" s="12">
        <f>W570*Assumptions!$C$43*Assumptions!$C$44/12</f>
        <v>33873.1607807278</v>
      </c>
      <c r="X585" s="12">
        <f>X570*Assumptions!$C$43*Assumptions!$C$44/12</f>
        <v>35886.939036387</v>
      </c>
      <c r="Y585" s="12">
        <f>Y570*Assumptions!$C$43*Assumptions!$C$44/12</f>
        <v>37877.7664484064</v>
      </c>
      <c r="Z585" s="12">
        <f>Z570*Assumptions!$C$43*Assumptions!$C$44/12</f>
        <v>39847.3580052002</v>
      </c>
      <c r="AA585" s="12">
        <f>AA570*Assumptions!$C$43*Assumptions!$C$44/12</f>
        <v>41797.2852433426</v>
      </c>
      <c r="AB585" s="12">
        <f>AB570*Assumptions!$C$43*Assumptions!$C$44/12</f>
        <v>43728.989720982</v>
      </c>
      <c r="AC585" s="12">
        <f>AC570*Assumptions!$C$43*Assumptions!$C$44/12</f>
        <v>45643.7950988942</v>
      </c>
      <c r="AD585" s="12">
        <f>AD570*Assumptions!$C$43*Assumptions!$C$44/12</f>
        <v>47542.9179827911</v>
      </c>
      <c r="AE585" s="12">
        <f>AE570*Assumptions!$C$43*Assumptions!$C$44/12</f>
        <v>49626.1976628746</v>
      </c>
      <c r="AF585" s="12">
        <f>AF570*Assumptions!$C$43*Assumptions!$C$44/12</f>
        <v>51679.7448710669</v>
      </c>
      <c r="AG585" s="12">
        <f>AG570*Assumptions!$C$43*Assumptions!$C$44/12</f>
        <v>53705.8704626119</v>
      </c>
      <c r="AH585" s="12">
        <f>AH570*Assumptions!$C$43*Assumptions!$C$44/12</f>
        <v>55706.6834126071</v>
      </c>
      <c r="AI585" s="12">
        <f>AI570*Assumptions!$C$43*Assumptions!$C$44/12</f>
        <v>57492.8605162724</v>
      </c>
      <c r="AJ585" s="12">
        <f>AJ570*Assumptions!$C$43*Assumptions!$C$44/12</f>
        <v>59257.4139967072</v>
      </c>
      <c r="AK585" s="12">
        <f>AK570*Assumptions!$C$43*Assumptions!$C$44/12</f>
        <v>61001.9572549465</v>
      </c>
      <c r="AL585" s="12">
        <f>AL570*Assumptions!$C$43*Assumptions!$C$44/12</f>
        <v>62727.9689699265</v>
      </c>
      <c r="AM585" s="12">
        <f>AM570*Assumptions!$C$43*Assumptions!$C$44/12</f>
        <v>64436.8057319745</v>
      </c>
      <c r="AN585" s="12">
        <f>AN570*Assumptions!$C$43*Assumptions!$C$44/12</f>
        <v>66129.7133722703</v>
      </c>
      <c r="AO585" s="12">
        <f>AO570*Assumptions!$C$43*Assumptions!$C$44/12</f>
        <v>67807.8371320427</v>
      </c>
      <c r="AP585" s="12">
        <f>AP570*Assumptions!$C$43*Assumptions!$C$44/12</f>
        <v>69472.2307987757</v>
      </c>
    </row>
    <row r="586">
      <c r="A586" s="11" t="inlineStr">
        <is>
          <t>Dispatches</t>
        </is>
      </c>
      <c r="B586" s="14" t="inlineStr">
        <is>
          <t>cases</t>
        </is>
      </c>
      <c r="C586" s="61">
        <f>SUM(G586:R586)</f>
        <v>42.2751441308545</v>
      </c>
      <c r="D586" s="61">
        <f>SUM(S586:AD586)</f>
        <v>146.558223114064</v>
      </c>
      <c r="E586" s="61">
        <f>SUM(AE586:AP586)</f>
        <v>239.681761394025</v>
      </c>
      <c r="G586" s="62">
        <f>G568*Assumptions!$C$58/12</f>
        <v>0.36</v>
      </c>
      <c r="H586" s="62">
        <f>H568*Assumptions!$C$58/12</f>
        <v>0.7038</v>
      </c>
      <c r="I586" s="62">
        <f>I568*Assumptions!$C$58/12</f>
        <v>1.0327608</v>
      </c>
      <c r="J586" s="62">
        <f>J568*Assumptions!$C$58/12</f>
        <v>1.348114896</v>
      </c>
      <c r="K586" s="62">
        <f>K568*Assumptions!$C$58/12</f>
        <v>2.15097977696</v>
      </c>
      <c r="L586" s="62">
        <f>L568*Assumptions!$C$58/12</f>
        <v>2.942369752096</v>
      </c>
      <c r="M586" s="62">
        <f>M568*Assumptions!$C$58/12</f>
        <v>3.72320647731341</v>
      </c>
      <c r="N586" s="62">
        <f>N568*Assumptions!$C$58/12</f>
        <v>4.49432832977659</v>
      </c>
      <c r="O586" s="62">
        <f>O568*Assumptions!$C$58/12</f>
        <v>5.25649876215975</v>
      </c>
      <c r="P586" s="62">
        <f>P568*Assumptions!$C$58/12</f>
        <v>6.01041375273954</v>
      </c>
      <c r="Q586" s="62">
        <f>Q568*Assumptions!$C$58/12</f>
        <v>6.75670845392742</v>
      </c>
      <c r="R586" s="62">
        <f>R568*Assumptions!$C$58/12</f>
        <v>7.49596312988176</v>
      </c>
      <c r="S586" s="62">
        <f>S568*Assumptions!$C$58/12</f>
        <v>8.29110846329604</v>
      </c>
      <c r="T586" s="62">
        <f>T568*Assumptions!$C$58/12</f>
        <v>9.0748303021606</v>
      </c>
      <c r="U586" s="62">
        <f>U568*Assumptions!$C$58/12</f>
        <v>9.84802750909381</v>
      </c>
      <c r="V586" s="62">
        <f>V568*Assumptions!$C$58/12</f>
        <v>10.6115194006035</v>
      </c>
      <c r="W586" s="62">
        <f>W568*Assumptions!$C$58/12</f>
        <v>11.2910535935759</v>
      </c>
      <c r="X586" s="62">
        <f>X568*Assumptions!$C$58/12</f>
        <v>11.962313012129</v>
      </c>
      <c r="Y586" s="62">
        <f>Y568*Assumptions!$C$58/12</f>
        <v>12.6259221494688</v>
      </c>
      <c r="Z586" s="62">
        <f>Z568*Assumptions!$C$58/12</f>
        <v>13.2824526684001</v>
      </c>
      <c r="AA586" s="62">
        <f>AA568*Assumptions!$C$58/12</f>
        <v>13.9324284144475</v>
      </c>
      <c r="AB586" s="62">
        <f>AB568*Assumptions!$C$58/12</f>
        <v>14.576329906994</v>
      </c>
      <c r="AC586" s="62">
        <f>AC568*Assumptions!$C$58/12</f>
        <v>15.2145983662981</v>
      </c>
      <c r="AD586" s="62">
        <f>AD568*Assumptions!$C$58/12</f>
        <v>15.847639327597</v>
      </c>
      <c r="AE586" s="62">
        <f>AE568*Assumptions!$C$58/12</f>
        <v>16.5420658876249</v>
      </c>
      <c r="AF586" s="62">
        <f>AF568*Assumptions!$C$58/12</f>
        <v>17.226581623689</v>
      </c>
      <c r="AG586" s="62">
        <f>AG568*Assumptions!$C$58/12</f>
        <v>17.9019568208706</v>
      </c>
      <c r="AH586" s="62">
        <f>AH568*Assumptions!$C$58/12</f>
        <v>18.568894470869</v>
      </c>
      <c r="AI586" s="62">
        <f>AI568*Assumptions!$C$58/12</f>
        <v>19.1642868387575</v>
      </c>
      <c r="AJ586" s="62">
        <f>AJ568*Assumptions!$C$58/12</f>
        <v>19.7524713322357</v>
      </c>
      <c r="AK586" s="62">
        <f>AK568*Assumptions!$C$58/12</f>
        <v>20.3339857516488</v>
      </c>
      <c r="AL586" s="62">
        <f>AL568*Assumptions!$C$58/12</f>
        <v>20.9093229899755</v>
      </c>
      <c r="AM586" s="62">
        <f>AM568*Assumptions!$C$58/12</f>
        <v>21.4789352439915</v>
      </c>
      <c r="AN586" s="62">
        <f>AN568*Assumptions!$C$58/12</f>
        <v>22.0432377907568</v>
      </c>
      <c r="AO586" s="62">
        <f>AO568*Assumptions!$C$58/12</f>
        <v>22.6026123773476</v>
      </c>
      <c r="AP586" s="62">
        <f>AP568*Assumptions!$C$58/12</f>
        <v>23.1574102662586</v>
      </c>
    </row>
    <row r="587">
      <c r="A587" s="35" t="inlineStr">
        <is>
          <t>Direct costs (AED)</t>
        </is>
      </c>
      <c r="B587" s="14" t="inlineStr">
        <is>
          <t>AED</t>
        </is>
      </c>
      <c r="C587" s="56">
        <f>SUM(G587:R587)</f>
        <v>63412.7161962817</v>
      </c>
      <c r="D587" s="56">
        <f>SUM(S587:AD587)</f>
        <v>219837.334671097</v>
      </c>
      <c r="E587" s="56">
        <f>SUM(AE587:AP587)</f>
        <v>359522.642091038</v>
      </c>
      <c r="G587" s="12">
        <f>G586*Assumptions!$C$46*Assumptions!$C$47*Assumptions!$C$48*Assumptions!$C$45</f>
        <v>540</v>
      </c>
      <c r="H587" s="12">
        <f>H586*Assumptions!$C$46*Assumptions!$C$47*Assumptions!$C$48*Assumptions!$C$45</f>
        <v>1055.7</v>
      </c>
      <c r="I587" s="12">
        <f>I586*Assumptions!$C$46*Assumptions!$C$47*Assumptions!$C$48*Assumptions!$C$45</f>
        <v>1549.1412</v>
      </c>
      <c r="J587" s="12">
        <f>J586*Assumptions!$C$46*Assumptions!$C$47*Assumptions!$C$48*Assumptions!$C$45</f>
        <v>2022.172344</v>
      </c>
      <c r="K587" s="12">
        <f>K586*Assumptions!$C$46*Assumptions!$C$47*Assumptions!$C$48*Assumptions!$C$45</f>
        <v>3226.46966544</v>
      </c>
      <c r="L587" s="12">
        <f>L586*Assumptions!$C$46*Assumptions!$C$47*Assumptions!$C$48*Assumptions!$C$45</f>
        <v>4413.554628144</v>
      </c>
      <c r="M587" s="12">
        <f>M586*Assumptions!$C$46*Assumptions!$C$47*Assumptions!$C$48*Assumptions!$C$45</f>
        <v>5584.80971597011</v>
      </c>
      <c r="N587" s="12">
        <f>N586*Assumptions!$C$46*Assumptions!$C$47*Assumptions!$C$48*Assumptions!$C$45</f>
        <v>6741.49249466489</v>
      </c>
      <c r="O587" s="12">
        <f>O586*Assumptions!$C$46*Assumptions!$C$47*Assumptions!$C$48*Assumptions!$C$45</f>
        <v>7884.74814323962</v>
      </c>
      <c r="P587" s="12">
        <f>P586*Assumptions!$C$46*Assumptions!$C$47*Assumptions!$C$48*Assumptions!$C$45</f>
        <v>9015.62062910931</v>
      </c>
      <c r="Q587" s="12">
        <f>Q586*Assumptions!$C$46*Assumptions!$C$47*Assumptions!$C$48*Assumptions!$C$45</f>
        <v>10135.0626808911</v>
      </c>
      <c r="R587" s="12">
        <f>R586*Assumptions!$C$46*Assumptions!$C$47*Assumptions!$C$48*Assumptions!$C$45</f>
        <v>11243.9446948226</v>
      </c>
      <c r="S587" s="12">
        <f>S586*Assumptions!$C$46*Assumptions!$C$47*Assumptions!$C$48*Assumptions!$C$45</f>
        <v>12436.6626949441</v>
      </c>
      <c r="T587" s="12">
        <f>T586*Assumptions!$C$46*Assumptions!$C$47*Assumptions!$C$48*Assumptions!$C$45</f>
        <v>13612.2454532409</v>
      </c>
      <c r="U587" s="12">
        <f>U586*Assumptions!$C$46*Assumptions!$C$47*Assumptions!$C$48*Assumptions!$C$45</f>
        <v>14772.0412636407</v>
      </c>
      <c r="V587" s="12">
        <f>V586*Assumptions!$C$46*Assumptions!$C$47*Assumptions!$C$48*Assumptions!$C$45</f>
        <v>15917.2791009052</v>
      </c>
      <c r="W587" s="12">
        <f>W586*Assumptions!$C$46*Assumptions!$C$47*Assumptions!$C$48*Assumptions!$C$45</f>
        <v>16936.5803903639</v>
      </c>
      <c r="X587" s="12">
        <f>X586*Assumptions!$C$46*Assumptions!$C$47*Assumptions!$C$48*Assumptions!$C$45</f>
        <v>17943.4695181935</v>
      </c>
      <c r="Y587" s="12">
        <f>Y586*Assumptions!$C$46*Assumptions!$C$47*Assumptions!$C$48*Assumptions!$C$45</f>
        <v>18938.8832242032</v>
      </c>
      <c r="Z587" s="12">
        <f>Z586*Assumptions!$C$46*Assumptions!$C$47*Assumptions!$C$48*Assumptions!$C$45</f>
        <v>19923.6790026001</v>
      </c>
      <c r="AA587" s="12">
        <f>AA586*Assumptions!$C$46*Assumptions!$C$47*Assumptions!$C$48*Assumptions!$C$45</f>
        <v>20898.6426216713</v>
      </c>
      <c r="AB587" s="12">
        <f>AB586*Assumptions!$C$46*Assumptions!$C$47*Assumptions!$C$48*Assumptions!$C$45</f>
        <v>21864.494860491</v>
      </c>
      <c r="AC587" s="12">
        <f>AC586*Assumptions!$C$46*Assumptions!$C$47*Assumptions!$C$48*Assumptions!$C$45</f>
        <v>22821.8975494471</v>
      </c>
      <c r="AD587" s="12">
        <f>AD586*Assumptions!$C$46*Assumptions!$C$47*Assumptions!$C$48*Assumptions!$C$45</f>
        <v>23771.4589913956</v>
      </c>
      <c r="AE587" s="12">
        <f>AE586*Assumptions!$C$46*Assumptions!$C$47*Assumptions!$C$48*Assumptions!$C$45</f>
        <v>24813.0988314373</v>
      </c>
      <c r="AF587" s="12">
        <f>AF586*Assumptions!$C$46*Assumptions!$C$47*Assumptions!$C$48*Assumptions!$C$45</f>
        <v>25839.8724355335</v>
      </c>
      <c r="AG587" s="12">
        <f>AG586*Assumptions!$C$46*Assumptions!$C$47*Assumptions!$C$48*Assumptions!$C$45</f>
        <v>26852.935231306</v>
      </c>
      <c r="AH587" s="12">
        <f>AH586*Assumptions!$C$46*Assumptions!$C$47*Assumptions!$C$48*Assumptions!$C$45</f>
        <v>27853.3417063036</v>
      </c>
      <c r="AI587" s="12">
        <f>AI586*Assumptions!$C$46*Assumptions!$C$47*Assumptions!$C$48*Assumptions!$C$45</f>
        <v>28746.4302581362</v>
      </c>
      <c r="AJ587" s="12">
        <f>AJ586*Assumptions!$C$46*Assumptions!$C$47*Assumptions!$C$48*Assumptions!$C$45</f>
        <v>29628.7069983536</v>
      </c>
      <c r="AK587" s="12">
        <f>AK586*Assumptions!$C$46*Assumptions!$C$47*Assumptions!$C$48*Assumptions!$C$45</f>
        <v>30500.9786274733</v>
      </c>
      <c r="AL587" s="12">
        <f>AL586*Assumptions!$C$46*Assumptions!$C$47*Assumptions!$C$48*Assumptions!$C$45</f>
        <v>31363.9844849632</v>
      </c>
      <c r="AM587" s="12">
        <f>AM586*Assumptions!$C$46*Assumptions!$C$47*Assumptions!$C$48*Assumptions!$C$45</f>
        <v>32218.4028659872</v>
      </c>
      <c r="AN587" s="12">
        <f>AN586*Assumptions!$C$46*Assumptions!$C$47*Assumptions!$C$48*Assumptions!$C$45</f>
        <v>33064.8566861352</v>
      </c>
      <c r="AO587" s="12">
        <f>AO586*Assumptions!$C$46*Assumptions!$C$47*Assumptions!$C$48*Assumptions!$C$45</f>
        <v>33903.9185660214</v>
      </c>
      <c r="AP587" s="12">
        <f>AP586*Assumptions!$C$46*Assumptions!$C$47*Assumptions!$C$48*Assumptions!$C$45</f>
        <v>34736.1153993879</v>
      </c>
    </row>
    <row r="588">
      <c r="A588" s="11" t="inlineStr">
        <is>
          <t>Law-firm panel membership</t>
        </is>
      </c>
      <c r="B588" s="14" t="inlineStr">
        <is>
          <t>AED</t>
        </is>
      </c>
      <c r="C588" s="56">
        <f>SUM(G588:R588)</f>
        <v>0</v>
      </c>
      <c r="D588" s="56">
        <f>SUM(S588:AD588)</f>
        <v>0</v>
      </c>
      <c r="E588" s="56">
        <f>SUM(AE588:AP588)</f>
        <v>240000</v>
      </c>
      <c r="G588" s="12">
        <f>IF(G546&gt;=Assumptions!$C$50,Assumptions!$C$49*Assumptions!$C$51,0)</f>
        <v>0</v>
      </c>
      <c r="H588" s="12">
        <f>IF(H546&gt;=Assumptions!$C$50,Assumptions!$C$49*Assumptions!$C$51,0)</f>
        <v>0</v>
      </c>
      <c r="I588" s="12">
        <f>IF(I546&gt;=Assumptions!$C$50,Assumptions!$C$49*Assumptions!$C$51,0)</f>
        <v>0</v>
      </c>
      <c r="J588" s="12">
        <f>IF(J546&gt;=Assumptions!$C$50,Assumptions!$C$49*Assumptions!$C$51,0)</f>
        <v>0</v>
      </c>
      <c r="K588" s="12">
        <f>IF(K546&gt;=Assumptions!$C$50,Assumptions!$C$49*Assumptions!$C$51,0)</f>
        <v>0</v>
      </c>
      <c r="L588" s="12">
        <f>IF(L546&gt;=Assumptions!$C$50,Assumptions!$C$49*Assumptions!$C$51,0)</f>
        <v>0</v>
      </c>
      <c r="M588" s="12">
        <f>IF(M546&gt;=Assumptions!$C$50,Assumptions!$C$49*Assumptions!$C$51,0)</f>
        <v>0</v>
      </c>
      <c r="N588" s="12">
        <f>IF(N546&gt;=Assumptions!$C$50,Assumptions!$C$49*Assumptions!$C$51,0)</f>
        <v>0</v>
      </c>
      <c r="O588" s="12">
        <f>IF(O546&gt;=Assumptions!$C$50,Assumptions!$C$49*Assumptions!$C$51,0)</f>
        <v>0</v>
      </c>
      <c r="P588" s="12">
        <f>IF(P546&gt;=Assumptions!$C$50,Assumptions!$C$49*Assumptions!$C$51,0)</f>
        <v>0</v>
      </c>
      <c r="Q588" s="12">
        <f>IF(Q546&gt;=Assumptions!$C$50,Assumptions!$C$49*Assumptions!$C$51,0)</f>
        <v>0</v>
      </c>
      <c r="R588" s="12">
        <f>IF(R546&gt;=Assumptions!$C$50,Assumptions!$C$49*Assumptions!$C$51,0)</f>
        <v>0</v>
      </c>
      <c r="S588" s="12">
        <f>IF(S546&gt;=Assumptions!$C$50,Assumptions!$C$49*Assumptions!$C$51,0)</f>
        <v>0</v>
      </c>
      <c r="T588" s="12">
        <f>IF(T546&gt;=Assumptions!$C$50,Assumptions!$C$49*Assumptions!$C$51,0)</f>
        <v>0</v>
      </c>
      <c r="U588" s="12">
        <f>IF(U546&gt;=Assumptions!$C$50,Assumptions!$C$49*Assumptions!$C$51,0)</f>
        <v>0</v>
      </c>
      <c r="V588" s="12">
        <f>IF(V546&gt;=Assumptions!$C$50,Assumptions!$C$49*Assumptions!$C$51,0)</f>
        <v>0</v>
      </c>
      <c r="W588" s="12">
        <f>IF(W546&gt;=Assumptions!$C$50,Assumptions!$C$49*Assumptions!$C$51,0)</f>
        <v>0</v>
      </c>
      <c r="X588" s="12">
        <f>IF(X546&gt;=Assumptions!$C$50,Assumptions!$C$49*Assumptions!$C$51,0)</f>
        <v>0</v>
      </c>
      <c r="Y588" s="12">
        <f>IF(Y546&gt;=Assumptions!$C$50,Assumptions!$C$49*Assumptions!$C$51,0)</f>
        <v>0</v>
      </c>
      <c r="Z588" s="12">
        <f>IF(Z546&gt;=Assumptions!$C$50,Assumptions!$C$49*Assumptions!$C$51,0)</f>
        <v>0</v>
      </c>
      <c r="AA588" s="12">
        <f>IF(AA546&gt;=Assumptions!$C$50,Assumptions!$C$49*Assumptions!$C$51,0)</f>
        <v>0</v>
      </c>
      <c r="AB588" s="12">
        <f>IF(AB546&gt;=Assumptions!$C$50,Assumptions!$C$49*Assumptions!$C$51,0)</f>
        <v>0</v>
      </c>
      <c r="AC588" s="12">
        <f>IF(AC546&gt;=Assumptions!$C$50,Assumptions!$C$49*Assumptions!$C$51,0)</f>
        <v>0</v>
      </c>
      <c r="AD588" s="12">
        <f>IF(AD546&gt;=Assumptions!$C$50,Assumptions!$C$49*Assumptions!$C$51,0)</f>
        <v>0</v>
      </c>
      <c r="AE588" s="12">
        <f>IF(AE546&gt;=Assumptions!$C$50,Assumptions!$C$49*Assumptions!$C$51,0)</f>
        <v>20000</v>
      </c>
      <c r="AF588" s="12">
        <f>IF(AF546&gt;=Assumptions!$C$50,Assumptions!$C$49*Assumptions!$C$51,0)</f>
        <v>20000</v>
      </c>
      <c r="AG588" s="12">
        <f>IF(AG546&gt;=Assumptions!$C$50,Assumptions!$C$49*Assumptions!$C$51,0)</f>
        <v>20000</v>
      </c>
      <c r="AH588" s="12">
        <f>IF(AH546&gt;=Assumptions!$C$50,Assumptions!$C$49*Assumptions!$C$51,0)</f>
        <v>20000</v>
      </c>
      <c r="AI588" s="12">
        <f>IF(AI546&gt;=Assumptions!$C$50,Assumptions!$C$49*Assumptions!$C$51,0)</f>
        <v>20000</v>
      </c>
      <c r="AJ588" s="12">
        <f>IF(AJ546&gt;=Assumptions!$C$50,Assumptions!$C$49*Assumptions!$C$51,0)</f>
        <v>20000</v>
      </c>
      <c r="AK588" s="12">
        <f>IF(AK546&gt;=Assumptions!$C$50,Assumptions!$C$49*Assumptions!$C$51,0)</f>
        <v>20000</v>
      </c>
      <c r="AL588" s="12">
        <f>IF(AL546&gt;=Assumptions!$C$50,Assumptions!$C$49*Assumptions!$C$51,0)</f>
        <v>20000</v>
      </c>
      <c r="AM588" s="12">
        <f>IF(AM546&gt;=Assumptions!$C$50,Assumptions!$C$49*Assumptions!$C$51,0)</f>
        <v>20000</v>
      </c>
      <c r="AN588" s="12">
        <f>IF(AN546&gt;=Assumptions!$C$50,Assumptions!$C$49*Assumptions!$C$51,0)</f>
        <v>20000</v>
      </c>
      <c r="AO588" s="12">
        <f>IF(AO546&gt;=Assumptions!$C$50,Assumptions!$C$49*Assumptions!$C$51,0)</f>
        <v>20000</v>
      </c>
      <c r="AP588" s="12">
        <f>IF(AP546&gt;=Assumptions!$C$50,Assumptions!$C$49*Assumptions!$C$51,0)</f>
        <v>20000</v>
      </c>
    </row>
    <row r="589">
      <c r="A589" s="38" t="inlineStr">
        <is>
          <t>Net revenue</t>
        </is>
      </c>
      <c r="B589" s="58" t="inlineStr">
        <is>
          <t>AED</t>
        </is>
      </c>
      <c r="C589" s="59">
        <f>SUM(G589:R589)</f>
        <v>3340643.50341358</v>
      </c>
      <c r="D589" s="59">
        <f>SUM(S589:AD589)</f>
        <v>7561052.92725987</v>
      </c>
      <c r="E589" s="59">
        <f>SUM(AE589:AP589)</f>
        <v>11522359.2858657</v>
      </c>
      <c r="F589" s="40" t="n"/>
      <c r="G589" s="51">
        <f>G583+G584+G585+G587+G588</f>
        <v>82674.1833257143</v>
      </c>
      <c r="H589" s="51">
        <f>H583+H584+H585+H587+H588</f>
        <v>94422.5966523429</v>
      </c>
      <c r="I589" s="51">
        <f>I583+I584+I585+I587+I588</f>
        <v>105274.139665262</v>
      </c>
      <c r="J589" s="51">
        <f>J583+J584+J585+J587+J588</f>
        <v>115307.215644987</v>
      </c>
      <c r="K589" s="51">
        <f>K583+K584+K585+K587+K588</f>
        <v>325342.5727478</v>
      </c>
      <c r="L589" s="51">
        <f>L583+L584+L585+L587+L588</f>
        <v>343521.22668078</v>
      </c>
      <c r="M589" s="51">
        <f>M583+M584+M585+M587+M588</f>
        <v>354589.255972564</v>
      </c>
      <c r="N589" s="51">
        <f>N583+N584+N585+N587+N588</f>
        <v>365054.423764753</v>
      </c>
      <c r="O589" s="51">
        <f>O583+O584+O585+O587+O588</f>
        <v>374966.420916375</v>
      </c>
      <c r="P589" s="51">
        <f>P583+P584+P585+P587+P588</f>
        <v>384370.334534627</v>
      </c>
      <c r="Q589" s="51">
        <f>Q583+Q584+Q585+Q587+Q588</f>
        <v>393307.118876024</v>
      </c>
      <c r="R589" s="51">
        <f>R583+R584+R585+R587+R588</f>
        <v>401814.014632349</v>
      </c>
      <c r="S589" s="51">
        <f>S583+S584+S585+S587+S588</f>
        <v>465299.588337306</v>
      </c>
      <c r="T589" s="51">
        <f>T583+T584+T585+T587+T588</f>
        <v>476562.622026936</v>
      </c>
      <c r="U589" s="51">
        <f>U583+U584+U585+U587+U588</f>
        <v>487210.440529363</v>
      </c>
      <c r="V589" s="51">
        <f>V583+V584+V585+V587+V588</f>
        <v>497293.24329572</v>
      </c>
      <c r="W589" s="51">
        <f>W583+W584+W585+W587+W588</f>
        <v>676519.123425282</v>
      </c>
      <c r="X589" s="51">
        <f>X583+X584+X585+X587+X588</f>
        <v>685267.035372752</v>
      </c>
      <c r="Y589" s="51">
        <f>Y583+Y584+Y585+Y587+Y588</f>
        <v>693574.711633977</v>
      </c>
      <c r="Z589" s="51">
        <f>Z583+Z584+Z585+Z587+Z588</f>
        <v>701476.534226457</v>
      </c>
      <c r="AA589" s="51">
        <f>AA583+AA584+AA585+AA587+AA588</f>
        <v>709003.866101486</v>
      </c>
      <c r="AB589" s="51">
        <f>AB583+AB584+AB585+AB587+AB588</f>
        <v>716185.347025539</v>
      </c>
      <c r="AC589" s="51">
        <f>AC583+AC584+AC585+AC587+AC588</f>
        <v>723047.157940292</v>
      </c>
      <c r="AD589" s="51">
        <f>AD583+AD584+AD585+AD587+AD588</f>
        <v>729613.257344765</v>
      </c>
      <c r="AE589" s="51">
        <f>AE583+AE584+AE585+AE587+AE588</f>
        <v>818834.768237938</v>
      </c>
      <c r="AF589" s="51">
        <f>AF583+AF584+AF585+AF587+AF588</f>
        <v>828671.23445236</v>
      </c>
      <c r="AG589" s="51">
        <f>AG583+AG584+AG585+AG587+AG588</f>
        <v>837975.890715917</v>
      </c>
      <c r="AH589" s="51">
        <f>AH583+AH584+AH585+AH587+AH588</f>
        <v>846791.578199022</v>
      </c>
      <c r="AI589" s="51">
        <f>AI583+AI584+AI585+AI587+AI588</f>
        <v>999370.380693058</v>
      </c>
      <c r="AJ589" s="51">
        <f>AJ583+AJ584+AJ585+AJ587+AJ588</f>
        <v>1007034.63998218</v>
      </c>
      <c r="AK589" s="51">
        <f>AK583+AK584+AK585+AK587+AK588</f>
        <v>1014316.67890131</v>
      </c>
      <c r="AL589" s="51">
        <f>AL583+AL584+AL585+AL587+AL588</f>
        <v>1021245.98688618</v>
      </c>
      <c r="AM589" s="51">
        <f>AM583+AM584+AM585+AM587+AM588</f>
        <v>1027849.49726072</v>
      </c>
      <c r="AN589" s="51">
        <f>AN583+AN584+AN585+AN587+AN588</f>
        <v>1034151.83501331</v>
      </c>
      <c r="AO589" s="51">
        <f>AO583+AO584+AO585+AO587+AO588</f>
        <v>1040175.5383772</v>
      </c>
      <c r="AP589" s="51">
        <f>AP583+AP584+AP585+AP587+AP588</f>
        <v>1045941.25714654</v>
      </c>
    </row>
    <row r="592">
      <c r="A592" s="11" t="inlineStr">
        <is>
          <t>ID checks</t>
        </is>
      </c>
      <c r="B592" s="14" t="inlineStr">
        <is>
          <t>AED</t>
        </is>
      </c>
      <c r="C592" s="56">
        <f>SUM(G592:R592)</f>
        <v>66560</v>
      </c>
      <c r="D592" s="56">
        <f>SUM(S592:AD592)</f>
        <v>94080</v>
      </c>
      <c r="E592" s="56">
        <f>SUM(AE592:AP592)</f>
        <v>105600</v>
      </c>
      <c r="G592" s="12">
        <f>(G554+G564)*Assumptions!$C$54</f>
        <v>2880</v>
      </c>
      <c r="H592" s="12">
        <f>(H554+H564)*Assumptions!$C$54</f>
        <v>2880</v>
      </c>
      <c r="I592" s="12">
        <f>(I554+I564)*Assumptions!$C$54</f>
        <v>2880</v>
      </c>
      <c r="J592" s="12">
        <f>(J554+J564)*Assumptions!$C$54</f>
        <v>2880</v>
      </c>
      <c r="K592" s="12">
        <f>(K554+K564)*Assumptions!$C$54</f>
        <v>6880</v>
      </c>
      <c r="L592" s="12">
        <f>(L554+L564)*Assumptions!$C$54</f>
        <v>6880</v>
      </c>
      <c r="M592" s="12">
        <f>(M554+M564)*Assumptions!$C$54</f>
        <v>6880</v>
      </c>
      <c r="N592" s="12">
        <f>(N554+N564)*Assumptions!$C$54</f>
        <v>6880</v>
      </c>
      <c r="O592" s="12">
        <f>(O554+O564)*Assumptions!$C$54</f>
        <v>6880</v>
      </c>
      <c r="P592" s="12">
        <f>(P554+P564)*Assumptions!$C$54</f>
        <v>6880</v>
      </c>
      <c r="Q592" s="12">
        <f>(Q554+Q564)*Assumptions!$C$54</f>
        <v>6880</v>
      </c>
      <c r="R592" s="12">
        <f>(R554+R564)*Assumptions!$C$54</f>
        <v>6880</v>
      </c>
      <c r="S592" s="12">
        <f>(S554+S564)*Assumptions!$C$54</f>
        <v>7840</v>
      </c>
      <c r="T592" s="12">
        <f>(T554+T564)*Assumptions!$C$54</f>
        <v>7840</v>
      </c>
      <c r="U592" s="12">
        <f>(U554+U564)*Assumptions!$C$54</f>
        <v>7840</v>
      </c>
      <c r="V592" s="12">
        <f>(V554+V564)*Assumptions!$C$54</f>
        <v>7840</v>
      </c>
      <c r="W592" s="12">
        <f>(W554+W564)*Assumptions!$C$54</f>
        <v>7840</v>
      </c>
      <c r="X592" s="12">
        <f>(X554+X564)*Assumptions!$C$54</f>
        <v>7840</v>
      </c>
      <c r="Y592" s="12">
        <f>(Y554+Y564)*Assumptions!$C$54</f>
        <v>7840</v>
      </c>
      <c r="Z592" s="12">
        <f>(Z554+Z564)*Assumptions!$C$54</f>
        <v>7840</v>
      </c>
      <c r="AA592" s="12">
        <f>(AA554+AA564)*Assumptions!$C$54</f>
        <v>7840</v>
      </c>
      <c r="AB592" s="12">
        <f>(AB554+AB564)*Assumptions!$C$54</f>
        <v>7840</v>
      </c>
      <c r="AC592" s="12">
        <f>(AC554+AC564)*Assumptions!$C$54</f>
        <v>7840</v>
      </c>
      <c r="AD592" s="12">
        <f>(AD554+AD564)*Assumptions!$C$54</f>
        <v>7840</v>
      </c>
      <c r="AE592" s="12">
        <f>(AE554+AE564)*Assumptions!$C$54</f>
        <v>8800</v>
      </c>
      <c r="AF592" s="12">
        <f>(AF554+AF564)*Assumptions!$C$54</f>
        <v>8800</v>
      </c>
      <c r="AG592" s="12">
        <f>(AG554+AG564)*Assumptions!$C$54</f>
        <v>8800</v>
      </c>
      <c r="AH592" s="12">
        <f>(AH554+AH564)*Assumptions!$C$54</f>
        <v>8800</v>
      </c>
      <c r="AI592" s="12">
        <f>(AI554+AI564)*Assumptions!$C$54</f>
        <v>8800</v>
      </c>
      <c r="AJ592" s="12">
        <f>(AJ554+AJ564)*Assumptions!$C$54</f>
        <v>8800</v>
      </c>
      <c r="AK592" s="12">
        <f>(AK554+AK564)*Assumptions!$C$54</f>
        <v>8800</v>
      </c>
      <c r="AL592" s="12">
        <f>(AL554+AL564)*Assumptions!$C$54</f>
        <v>8800</v>
      </c>
      <c r="AM592" s="12">
        <f>(AM554+AM564)*Assumptions!$C$54</f>
        <v>8800</v>
      </c>
      <c r="AN592" s="12">
        <f>(AN554+AN564)*Assumptions!$C$54</f>
        <v>8800</v>
      </c>
      <c r="AO592" s="12">
        <f>(AO554+AO564)*Assumptions!$C$54</f>
        <v>8800</v>
      </c>
      <c r="AP592" s="12">
        <f>(AP554+AP564)*Assumptions!$C$54</f>
        <v>8800</v>
      </c>
    </row>
    <row r="593">
      <c r="A593" s="11" t="inlineStr">
        <is>
          <t>Messages, codes and notifications</t>
        </is>
      </c>
      <c r="B593" s="14" t="inlineStr">
        <is>
          <t>AED</t>
        </is>
      </c>
      <c r="C593" s="56">
        <f>SUM(G593:R593)</f>
        <v>50730.1729570254</v>
      </c>
      <c r="D593" s="56">
        <f>SUM(S593:AD593)</f>
        <v>175869.867736877</v>
      </c>
      <c r="E593" s="56">
        <f>SUM(AE593:AP593)</f>
        <v>287618.113672831</v>
      </c>
      <c r="G593" s="12">
        <f>G568*Assumptions!$C$55</f>
        <v>432</v>
      </c>
      <c r="H593" s="12">
        <f>H568*Assumptions!$C$55</f>
        <v>844.56</v>
      </c>
      <c r="I593" s="12">
        <f>I568*Assumptions!$C$55</f>
        <v>1239.31296</v>
      </c>
      <c r="J593" s="12">
        <f>J568*Assumptions!$C$55</f>
        <v>1617.7378752</v>
      </c>
      <c r="K593" s="12">
        <f>K568*Assumptions!$C$55</f>
        <v>2581.175732352</v>
      </c>
      <c r="L593" s="12">
        <f>L568*Assumptions!$C$55</f>
        <v>3530.8437025152</v>
      </c>
      <c r="M593" s="12">
        <f>M568*Assumptions!$C$55</f>
        <v>4467.84777277609</v>
      </c>
      <c r="N593" s="12">
        <f>N568*Assumptions!$C$55</f>
        <v>5393.19399573191</v>
      </c>
      <c r="O593" s="12">
        <f>O568*Assumptions!$C$55</f>
        <v>6307.79851459169</v>
      </c>
      <c r="P593" s="12">
        <f>P568*Assumptions!$C$55</f>
        <v>7212.49650328745</v>
      </c>
      <c r="Q593" s="12">
        <f>Q568*Assumptions!$C$55</f>
        <v>8108.0501447129</v>
      </c>
      <c r="R593" s="12">
        <f>R568*Assumptions!$C$55</f>
        <v>8995.15575585811</v>
      </c>
      <c r="S593" s="12">
        <f>S568*Assumptions!$C$55</f>
        <v>9949.33015595525</v>
      </c>
      <c r="T593" s="12">
        <f>T568*Assumptions!$C$55</f>
        <v>10889.7963625927</v>
      </c>
      <c r="U593" s="12">
        <f>U568*Assumptions!$C$55</f>
        <v>11817.6330109126</v>
      </c>
      <c r="V593" s="12">
        <f>V568*Assumptions!$C$55</f>
        <v>12733.8232807242</v>
      </c>
      <c r="W593" s="12">
        <f>W568*Assumptions!$C$55</f>
        <v>13549.2643122911</v>
      </c>
      <c r="X593" s="12">
        <f>X568*Assumptions!$C$55</f>
        <v>14354.7756145548</v>
      </c>
      <c r="Y593" s="12">
        <f>Y568*Assumptions!$C$55</f>
        <v>15151.1065793625</v>
      </c>
      <c r="Z593" s="12">
        <f>Z568*Assumptions!$C$55</f>
        <v>15938.9432020801</v>
      </c>
      <c r="AA593" s="12">
        <f>AA568*Assumptions!$C$55</f>
        <v>16718.9140973371</v>
      </c>
      <c r="AB593" s="12">
        <f>AB568*Assumptions!$C$55</f>
        <v>17491.5958883928</v>
      </c>
      <c r="AC593" s="12">
        <f>AC568*Assumptions!$C$55</f>
        <v>18257.5180395577</v>
      </c>
      <c r="AD593" s="12">
        <f>AD568*Assumptions!$C$55</f>
        <v>19017.1671931164</v>
      </c>
      <c r="AE593" s="12">
        <f>AE568*Assumptions!$C$55</f>
        <v>19850.4790651498</v>
      </c>
      <c r="AF593" s="12">
        <f>AF568*Assumptions!$C$55</f>
        <v>20671.8979484268</v>
      </c>
      <c r="AG593" s="12">
        <f>AG568*Assumptions!$C$55</f>
        <v>21482.3481850448</v>
      </c>
      <c r="AH593" s="12">
        <f>AH568*Assumptions!$C$55</f>
        <v>22282.6733650429</v>
      </c>
      <c r="AI593" s="12">
        <f>AI568*Assumptions!$C$55</f>
        <v>22997.144206509</v>
      </c>
      <c r="AJ593" s="12">
        <f>AJ568*Assumptions!$C$55</f>
        <v>23702.9655986829</v>
      </c>
      <c r="AK593" s="12">
        <f>AK568*Assumptions!$C$55</f>
        <v>24400.7829019786</v>
      </c>
      <c r="AL593" s="12">
        <f>AL568*Assumptions!$C$55</f>
        <v>25091.1875879706</v>
      </c>
      <c r="AM593" s="12">
        <f>AM568*Assumptions!$C$55</f>
        <v>25774.7222927898</v>
      </c>
      <c r="AN593" s="12">
        <f>AN568*Assumptions!$C$55</f>
        <v>26451.8853489081</v>
      </c>
      <c r="AO593" s="12">
        <f>AO568*Assumptions!$C$55</f>
        <v>27123.1348528171</v>
      </c>
      <c r="AP593" s="12">
        <f>AP568*Assumptions!$C$55</f>
        <v>27788.8923195103</v>
      </c>
    </row>
    <row r="594">
      <c r="A594" s="11" t="inlineStr">
        <is>
          <t>Hosting</t>
        </is>
      </c>
      <c r="B594" s="14" t="inlineStr">
        <is>
          <t>AED</t>
        </is>
      </c>
      <c r="C594" s="56">
        <f>SUM(G594:R594)</f>
        <v>16910.0576523418</v>
      </c>
      <c r="D594" s="56">
        <f>SUM(S594:AD594)</f>
        <v>58623.2892456257</v>
      </c>
      <c r="E594" s="56">
        <f>SUM(AE594:AP594)</f>
        <v>95872.7045576102</v>
      </c>
      <c r="G594" s="12">
        <f>G568*Assumptions!$C$56</f>
        <v>144</v>
      </c>
      <c r="H594" s="12">
        <f>H568*Assumptions!$C$56</f>
        <v>281.52</v>
      </c>
      <c r="I594" s="12">
        <f>I568*Assumptions!$C$56</f>
        <v>413.10432</v>
      </c>
      <c r="J594" s="12">
        <f>J568*Assumptions!$C$56</f>
        <v>539.2459584</v>
      </c>
      <c r="K594" s="12">
        <f>K568*Assumptions!$C$56</f>
        <v>860.391910784</v>
      </c>
      <c r="L594" s="12">
        <f>L568*Assumptions!$C$56</f>
        <v>1176.9479008384</v>
      </c>
      <c r="M594" s="12">
        <f>M568*Assumptions!$C$56</f>
        <v>1489.28259092536</v>
      </c>
      <c r="N594" s="12">
        <f>N568*Assumptions!$C$56</f>
        <v>1797.73133191064</v>
      </c>
      <c r="O594" s="12">
        <f>O568*Assumptions!$C$56</f>
        <v>2102.5995048639</v>
      </c>
      <c r="P594" s="12">
        <f>P568*Assumptions!$C$56</f>
        <v>2404.16550109582</v>
      </c>
      <c r="Q594" s="12">
        <f>Q568*Assumptions!$C$56</f>
        <v>2702.68338157097</v>
      </c>
      <c r="R594" s="12">
        <f>R568*Assumptions!$C$56</f>
        <v>2998.3852519527</v>
      </c>
      <c r="S594" s="12">
        <f>S568*Assumptions!$C$56</f>
        <v>3316.44338531842</v>
      </c>
      <c r="T594" s="12">
        <f>T568*Assumptions!$C$56</f>
        <v>3629.93212086424</v>
      </c>
      <c r="U594" s="12">
        <f>U568*Assumptions!$C$56</f>
        <v>3939.21100363752</v>
      </c>
      <c r="V594" s="12">
        <f>V568*Assumptions!$C$56</f>
        <v>4244.60776024139</v>
      </c>
      <c r="W594" s="12">
        <f>W568*Assumptions!$C$56</f>
        <v>4516.42143743038</v>
      </c>
      <c r="X594" s="12">
        <f>X568*Assumptions!$C$56</f>
        <v>4784.92520485161</v>
      </c>
      <c r="Y594" s="12">
        <f>Y568*Assumptions!$C$56</f>
        <v>5050.36885978751</v>
      </c>
      <c r="Z594" s="12">
        <f>Z568*Assumptions!$C$56</f>
        <v>5312.98106736003</v>
      </c>
      <c r="AA594" s="12">
        <f>AA568*Assumptions!$C$56</f>
        <v>5572.97136577902</v>
      </c>
      <c r="AB594" s="12">
        <f>AB568*Assumptions!$C$56</f>
        <v>5830.5319627976</v>
      </c>
      <c r="AC594" s="12">
        <f>AC568*Assumptions!$C$56</f>
        <v>6085.83934651922</v>
      </c>
      <c r="AD594" s="12">
        <f>AD568*Assumptions!$C$56</f>
        <v>6339.05573103882</v>
      </c>
      <c r="AE594" s="12">
        <f>AE568*Assumptions!$C$56</f>
        <v>6616.82635504994</v>
      </c>
      <c r="AF594" s="12">
        <f>AF568*Assumptions!$C$56</f>
        <v>6890.63264947559</v>
      </c>
      <c r="AG594" s="12">
        <f>AG568*Assumptions!$C$56</f>
        <v>7160.78272834826</v>
      </c>
      <c r="AH594" s="12">
        <f>AH568*Assumptions!$C$56</f>
        <v>7427.55778834762</v>
      </c>
      <c r="AI594" s="12">
        <f>AI568*Assumptions!$C$56</f>
        <v>7665.71473550299</v>
      </c>
      <c r="AJ594" s="12">
        <f>AJ568*Assumptions!$C$56</f>
        <v>7900.98853289429</v>
      </c>
      <c r="AK594" s="12">
        <f>AK568*Assumptions!$C$56</f>
        <v>8133.59430065954</v>
      </c>
      <c r="AL594" s="12">
        <f>AL568*Assumptions!$C$56</f>
        <v>8363.7291959902</v>
      </c>
      <c r="AM594" s="12">
        <f>AM568*Assumptions!$C$56</f>
        <v>8591.57409759659</v>
      </c>
      <c r="AN594" s="12">
        <f>AN568*Assumptions!$C$56</f>
        <v>8817.29511630271</v>
      </c>
      <c r="AO594" s="12">
        <f>AO568*Assumptions!$C$56</f>
        <v>9041.04495093903</v>
      </c>
      <c r="AP594" s="12">
        <f>AP568*Assumptions!$C$56</f>
        <v>9262.96410650343</v>
      </c>
    </row>
    <row r="595">
      <c r="A595" s="11" t="inlineStr">
        <is>
          <t>Refunds and chargebacks</t>
        </is>
      </c>
      <c r="B595" s="14" t="inlineStr">
        <is>
          <t>AED</t>
        </is>
      </c>
      <c r="C595" s="56">
        <f>SUM(G595:R595)</f>
        <v>95015.7696373084</v>
      </c>
      <c r="D595" s="56">
        <f>SUM(S595:AD595)</f>
        <v>207046.227697398</v>
      </c>
      <c r="E595" s="56">
        <f>SUM(AE595:AP595)</f>
        <v>306113.740787778</v>
      </c>
      <c r="G595" s="12">
        <f>(G583+G584)*Assumptions!$C$57</f>
        <v>2464.02549977143</v>
      </c>
      <c r="H595" s="12">
        <f>(H583+H584)*Assumptions!$C$57</f>
        <v>2801.00689957029</v>
      </c>
      <c r="I595" s="12">
        <f>(I583+I584)*Assumptions!$C$57</f>
        <v>3111.74995395785</v>
      </c>
      <c r="J595" s="12">
        <f>(J583+J584)*Assumptions!$C$57</f>
        <v>3398.55129902961</v>
      </c>
      <c r="K595" s="12">
        <f>(K583+K584)*Assumptions!$C$57</f>
        <v>9663.48309247081</v>
      </c>
      <c r="L595" s="12">
        <f>(L583+L584)*Assumptions!$C$57</f>
        <v>9908.41688389043</v>
      </c>
      <c r="M595" s="12">
        <f>(M583+M584)*Assumptions!$C$57</f>
        <v>10135.0448047396</v>
      </c>
      <c r="N595" s="12">
        <f>(N583+N584)*Assumptions!$C$57</f>
        <v>10344.8983884228</v>
      </c>
      <c r="O595" s="12">
        <f>(O583+O584)*Assumptions!$C$57</f>
        <v>10539.3652945997</v>
      </c>
      <c r="P595" s="12">
        <f>(P583+P584)*Assumptions!$C$57</f>
        <v>10719.704179419</v>
      </c>
      <c r="Q595" s="12">
        <f>(Q583+Q584)*Assumptions!$C$57</f>
        <v>10887.0579250005</v>
      </c>
      <c r="R595" s="12">
        <f>(R583+R584)*Assumptions!$C$57</f>
        <v>11042.4654164364</v>
      </c>
      <c r="S595" s="12">
        <f>(S583+S584)*Assumptions!$C$57</f>
        <v>12839.6880075742</v>
      </c>
      <c r="T595" s="12">
        <f>(T583+T584)*Assumptions!$C$57</f>
        <v>13071.7765700164</v>
      </c>
      <c r="U595" s="12">
        <f>(U583+U584)*Assumptions!$C$57</f>
        <v>13286.8295021532</v>
      </c>
      <c r="V595" s="12">
        <f>(V583+V584)*Assumptions!$C$57</f>
        <v>13486.2421797901</v>
      </c>
      <c r="W595" s="12">
        <f>(W583+W584)*Assumptions!$C$57</f>
        <v>18771.2814676257</v>
      </c>
      <c r="X595" s="12">
        <f>(X583+X584)*Assumptions!$C$57</f>
        <v>18943.0988045452</v>
      </c>
      <c r="Y595" s="12">
        <f>(Y583+Y584)*Assumptions!$C$57</f>
        <v>19102.741858841</v>
      </c>
      <c r="Z595" s="12">
        <f>(Z583+Z584)*Assumptions!$C$57</f>
        <v>19251.1649165597</v>
      </c>
      <c r="AA595" s="12">
        <f>(AA583+AA584)*Assumptions!$C$57</f>
        <v>19389.2381470941</v>
      </c>
      <c r="AB595" s="12">
        <f>(AB583+AB584)*Assumptions!$C$57</f>
        <v>19517.755873322</v>
      </c>
      <c r="AC595" s="12">
        <f>(AC583+AC584)*Assumptions!$C$57</f>
        <v>19637.4439587585</v>
      </c>
      <c r="AD595" s="12">
        <f>(AD583+AD584)*Assumptions!$C$57</f>
        <v>19748.9664111174</v>
      </c>
      <c r="AE595" s="12">
        <f>(AE583+AE584)*Assumptions!$C$57</f>
        <v>21731.8641523088</v>
      </c>
      <c r="AF595" s="12">
        <f>(AF583+AF584)*Assumptions!$C$57</f>
        <v>21934.5485143728</v>
      </c>
      <c r="AG595" s="12">
        <f>(AG583+AG584)*Assumptions!$C$57</f>
        <v>22122.51255066</v>
      </c>
      <c r="AH595" s="12">
        <f>(AH583+AH584)*Assumptions!$C$57</f>
        <v>22296.9465924033</v>
      </c>
      <c r="AI595" s="12">
        <f>(AI583+AI584)*Assumptions!$C$57</f>
        <v>26793.9326975595</v>
      </c>
      <c r="AJ595" s="12">
        <f>(AJ583+AJ584)*Assumptions!$C$57</f>
        <v>26944.4555696135</v>
      </c>
      <c r="AK595" s="12">
        <f>(AK583+AK584)*Assumptions!$C$57</f>
        <v>27084.4122905668</v>
      </c>
      <c r="AL595" s="12">
        <f>(AL583+AL584)*Assumptions!$C$57</f>
        <v>27214.6210029386</v>
      </c>
      <c r="AM595" s="12">
        <f>(AM583+AM584)*Assumptions!$C$57</f>
        <v>27335.8286598827</v>
      </c>
      <c r="AN595" s="12">
        <f>(AN583+AN584)*Assumptions!$C$57</f>
        <v>27448.717948647</v>
      </c>
      <c r="AO595" s="12">
        <f>(AO583+AO584)*Assumptions!$C$57</f>
        <v>27553.913480374</v>
      </c>
      <c r="AP595" s="12">
        <f>(AP583+AP584)*Assumptions!$C$57</f>
        <v>27651.9873284512</v>
      </c>
    </row>
    <row r="596">
      <c r="A596" s="35" t="inlineStr">
        <is>
          <t>Fixed costs (AED)</t>
        </is>
      </c>
      <c r="B596" s="14" t="inlineStr">
        <is>
          <t>AED</t>
        </is>
      </c>
      <c r="C596" s="56">
        <f>SUM(G596:R596)</f>
        <v>1268.25432392563</v>
      </c>
      <c r="D596" s="56">
        <f>SUM(S596:AD596)</f>
        <v>4396.74669342193</v>
      </c>
      <c r="E596" s="56">
        <f>SUM(AE596:AP596)</f>
        <v>7190.45284182076</v>
      </c>
      <c r="G596" s="12">
        <f>G586*Assumptions!$C$59</f>
        <v>10.8</v>
      </c>
      <c r="H596" s="12">
        <f>H586*Assumptions!$C$59</f>
        <v>21.114</v>
      </c>
      <c r="I596" s="12">
        <f>I586*Assumptions!$C$59</f>
        <v>30.982824</v>
      </c>
      <c r="J596" s="12">
        <f>J586*Assumptions!$C$59</f>
        <v>40.44344688</v>
      </c>
      <c r="K596" s="12">
        <f>K586*Assumptions!$C$59</f>
        <v>64.5293933088</v>
      </c>
      <c r="L596" s="12">
        <f>L586*Assumptions!$C$59</f>
        <v>88.27109256288</v>
      </c>
      <c r="M596" s="12">
        <f>M586*Assumptions!$C$59</f>
        <v>111.696194319402</v>
      </c>
      <c r="N596" s="12">
        <f>N586*Assumptions!$C$59</f>
        <v>134.829849893298</v>
      </c>
      <c r="O596" s="12">
        <f>O586*Assumptions!$C$59</f>
        <v>157.694962864792</v>
      </c>
      <c r="P596" s="12">
        <f>P586*Assumptions!$C$59</f>
        <v>180.312412582186</v>
      </c>
      <c r="Q596" s="12">
        <f>Q586*Assumptions!$C$59</f>
        <v>202.701253617823</v>
      </c>
      <c r="R596" s="12">
        <f>R586*Assumptions!$C$59</f>
        <v>224.878893896453</v>
      </c>
      <c r="S596" s="12">
        <f>S586*Assumptions!$C$59</f>
        <v>248.733253898881</v>
      </c>
      <c r="T596" s="12">
        <f>T586*Assumptions!$C$59</f>
        <v>272.244909064818</v>
      </c>
      <c r="U596" s="12">
        <f>U586*Assumptions!$C$59</f>
        <v>295.440825272814</v>
      </c>
      <c r="V596" s="12">
        <f>V586*Assumptions!$C$59</f>
        <v>318.345582018105</v>
      </c>
      <c r="W596" s="12">
        <f>W586*Assumptions!$C$59</f>
        <v>338.731607807278</v>
      </c>
      <c r="X596" s="12">
        <f>X586*Assumptions!$C$59</f>
        <v>358.86939036387</v>
      </c>
      <c r="Y596" s="12">
        <f>Y586*Assumptions!$C$59</f>
        <v>378.777664484063</v>
      </c>
      <c r="Z596" s="12">
        <f>Z586*Assumptions!$C$59</f>
        <v>398.473580052002</v>
      </c>
      <c r="AA596" s="12">
        <f>AA586*Assumptions!$C$59</f>
        <v>417.972852433426</v>
      </c>
      <c r="AB596" s="12">
        <f>AB586*Assumptions!$C$59</f>
        <v>437.28989720982</v>
      </c>
      <c r="AC596" s="12">
        <f>AC586*Assumptions!$C$59</f>
        <v>456.437950988942</v>
      </c>
      <c r="AD596" s="12">
        <f>AD586*Assumptions!$C$59</f>
        <v>475.429179827911</v>
      </c>
      <c r="AE596" s="12">
        <f>AE586*Assumptions!$C$59</f>
        <v>496.261976628746</v>
      </c>
      <c r="AF596" s="12">
        <f>AF586*Assumptions!$C$59</f>
        <v>516.797448710669</v>
      </c>
      <c r="AG596" s="12">
        <f>AG586*Assumptions!$C$59</f>
        <v>537.058704626119</v>
      </c>
      <c r="AH596" s="12">
        <f>AH586*Assumptions!$C$59</f>
        <v>557.066834126071</v>
      </c>
      <c r="AI596" s="12">
        <f>AI586*Assumptions!$C$59</f>
        <v>574.928605162724</v>
      </c>
      <c r="AJ596" s="12">
        <f>AJ586*Assumptions!$C$59</f>
        <v>592.574139967072</v>
      </c>
      <c r="AK596" s="12">
        <f>AK586*Assumptions!$C$59</f>
        <v>610.019572549465</v>
      </c>
      <c r="AL596" s="12">
        <f>AL586*Assumptions!$C$59</f>
        <v>627.279689699265</v>
      </c>
      <c r="AM596" s="12">
        <f>AM586*Assumptions!$C$59</f>
        <v>644.368057319745</v>
      </c>
      <c r="AN596" s="12">
        <f>AN586*Assumptions!$C$59</f>
        <v>661.297133722703</v>
      </c>
      <c r="AO596" s="12">
        <f>AO586*Assumptions!$C$59</f>
        <v>678.078371320427</v>
      </c>
      <c r="AP596" s="12">
        <f>AP586*Assumptions!$C$59</f>
        <v>694.722307987757</v>
      </c>
    </row>
    <row r="597">
      <c r="A597" s="11" t="inlineStr">
        <is>
          <t>Paid to law firms</t>
        </is>
      </c>
      <c r="B597" s="14" t="inlineStr">
        <is>
          <t>AED</t>
        </is>
      </c>
      <c r="C597" s="56">
        <f>SUM(G597:R597)</f>
        <v>0</v>
      </c>
      <c r="D597" s="56">
        <f>SUM(S597:AD597)</f>
        <v>0</v>
      </c>
      <c r="E597" s="56">
        <f>SUM(AE597:AP597)</f>
        <v>0</v>
      </c>
      <c r="G597" s="12">
        <f>G586*Assumptions!$C$60</f>
        <v>0</v>
      </c>
      <c r="H597" s="12">
        <f>H586*Assumptions!$C$60</f>
        <v>0</v>
      </c>
      <c r="I597" s="12">
        <f>I586*Assumptions!$C$60</f>
        <v>0</v>
      </c>
      <c r="J597" s="12">
        <f>J586*Assumptions!$C$60</f>
        <v>0</v>
      </c>
      <c r="K597" s="12">
        <f>K586*Assumptions!$C$60</f>
        <v>0</v>
      </c>
      <c r="L597" s="12">
        <f>L586*Assumptions!$C$60</f>
        <v>0</v>
      </c>
      <c r="M597" s="12">
        <f>M586*Assumptions!$C$60</f>
        <v>0</v>
      </c>
      <c r="N597" s="12">
        <f>N586*Assumptions!$C$60</f>
        <v>0</v>
      </c>
      <c r="O597" s="12">
        <f>O586*Assumptions!$C$60</f>
        <v>0</v>
      </c>
      <c r="P597" s="12">
        <f>P586*Assumptions!$C$60</f>
        <v>0</v>
      </c>
      <c r="Q597" s="12">
        <f>Q586*Assumptions!$C$60</f>
        <v>0</v>
      </c>
      <c r="R597" s="12">
        <f>R586*Assumptions!$C$60</f>
        <v>0</v>
      </c>
      <c r="S597" s="12">
        <f>S586*Assumptions!$C$60</f>
        <v>0</v>
      </c>
      <c r="T597" s="12">
        <f>T586*Assumptions!$C$60</f>
        <v>0</v>
      </c>
      <c r="U597" s="12">
        <f>U586*Assumptions!$C$60</f>
        <v>0</v>
      </c>
      <c r="V597" s="12">
        <f>V586*Assumptions!$C$60</f>
        <v>0</v>
      </c>
      <c r="W597" s="12">
        <f>W586*Assumptions!$C$60</f>
        <v>0</v>
      </c>
      <c r="X597" s="12">
        <f>X586*Assumptions!$C$60</f>
        <v>0</v>
      </c>
      <c r="Y597" s="12">
        <f>Y586*Assumptions!$C$60</f>
        <v>0</v>
      </c>
      <c r="Z597" s="12">
        <f>Z586*Assumptions!$C$60</f>
        <v>0</v>
      </c>
      <c r="AA597" s="12">
        <f>AA586*Assumptions!$C$60</f>
        <v>0</v>
      </c>
      <c r="AB597" s="12">
        <f>AB586*Assumptions!$C$60</f>
        <v>0</v>
      </c>
      <c r="AC597" s="12">
        <f>AC586*Assumptions!$C$60</f>
        <v>0</v>
      </c>
      <c r="AD597" s="12">
        <f>AD586*Assumptions!$C$60</f>
        <v>0</v>
      </c>
      <c r="AE597" s="12">
        <f>AE586*Assumptions!$C$60</f>
        <v>0</v>
      </c>
      <c r="AF597" s="12">
        <f>AF586*Assumptions!$C$60</f>
        <v>0</v>
      </c>
      <c r="AG597" s="12">
        <f>AG586*Assumptions!$C$60</f>
        <v>0</v>
      </c>
      <c r="AH597" s="12">
        <f>AH586*Assumptions!$C$60</f>
        <v>0</v>
      </c>
      <c r="AI597" s="12">
        <f>AI586*Assumptions!$C$60</f>
        <v>0</v>
      </c>
      <c r="AJ597" s="12">
        <f>AJ586*Assumptions!$C$60</f>
        <v>0</v>
      </c>
      <c r="AK597" s="12">
        <f>AK586*Assumptions!$C$60</f>
        <v>0</v>
      </c>
      <c r="AL597" s="12">
        <f>AL586*Assumptions!$C$60</f>
        <v>0</v>
      </c>
      <c r="AM597" s="12">
        <f>AM586*Assumptions!$C$60</f>
        <v>0</v>
      </c>
      <c r="AN597" s="12">
        <f>AN586*Assumptions!$C$60</f>
        <v>0</v>
      </c>
      <c r="AO597" s="12">
        <f>AO586*Assumptions!$C$60</f>
        <v>0</v>
      </c>
      <c r="AP597" s="12">
        <f>AP586*Assumptions!$C$60</f>
        <v>0</v>
      </c>
    </row>
    <row r="598">
      <c r="A598" s="38" t="inlineStr">
        <is>
          <t>Direct costs</t>
        </is>
      </c>
      <c r="B598" s="58" t="inlineStr">
        <is>
          <t>AED</t>
        </is>
      </c>
      <c r="C598" s="59">
        <f>SUM(G598:R598)</f>
        <v>230484.254570601</v>
      </c>
      <c r="D598" s="59">
        <f>SUM(S598:AD598)</f>
        <v>540016.131373323</v>
      </c>
      <c r="E598" s="59">
        <f>SUM(AE598:AP598)</f>
        <v>802395.01186004</v>
      </c>
      <c r="F598" s="40" t="n"/>
      <c r="G598" s="51">
        <f>SUM(G592:G597)</f>
        <v>5930.82549977143</v>
      </c>
      <c r="H598" s="51">
        <f>SUM(H592:H597)</f>
        <v>6828.20089957029</v>
      </c>
      <c r="I598" s="51">
        <f>SUM(I592:I597)</f>
        <v>7675.15005795785</v>
      </c>
      <c r="J598" s="51">
        <f>SUM(J592:J597)</f>
        <v>8475.97857950961</v>
      </c>
      <c r="K598" s="51">
        <f>SUM(K592:K597)</f>
        <v>20049.5801289156</v>
      </c>
      <c r="L598" s="51">
        <f>SUM(L592:L597)</f>
        <v>21584.4795798069</v>
      </c>
      <c r="M598" s="51">
        <f>SUM(M592:M597)</f>
        <v>23083.8713627605</v>
      </c>
      <c r="N598" s="51">
        <f>SUM(N592:N597)</f>
        <v>24550.6535659586</v>
      </c>
      <c r="O598" s="51">
        <f>SUM(O592:O597)</f>
        <v>25987.4582769201</v>
      </c>
      <c r="P598" s="51">
        <f>SUM(P592:P597)</f>
        <v>27396.6785963844</v>
      </c>
      <c r="Q598" s="51">
        <f>SUM(Q592:Q597)</f>
        <v>28780.4927049022</v>
      </c>
      <c r="R598" s="51">
        <f>SUM(R592:R597)</f>
        <v>30140.8853181437</v>
      </c>
      <c r="S598" s="51">
        <f>SUM(S592:S597)</f>
        <v>34194.1948027468</v>
      </c>
      <c r="T598" s="51">
        <f>SUM(T592:T597)</f>
        <v>35703.7499625382</v>
      </c>
      <c r="U598" s="51">
        <f>SUM(U592:U597)</f>
        <v>37179.1143419761</v>
      </c>
      <c r="V598" s="51">
        <f>SUM(V592:V597)</f>
        <v>38623.0188027738</v>
      </c>
      <c r="W598" s="51">
        <f>SUM(W592:W597)</f>
        <v>45015.6988251545</v>
      </c>
      <c r="X598" s="51">
        <f>SUM(X592:X597)</f>
        <v>46281.6690143154</v>
      </c>
      <c r="Y598" s="51">
        <f>SUM(Y592:Y597)</f>
        <v>47522.9949624751</v>
      </c>
      <c r="Z598" s="51">
        <f>SUM(Z592:Z597)</f>
        <v>48741.5627660518</v>
      </c>
      <c r="AA598" s="51">
        <f>SUM(AA592:AA597)</f>
        <v>49939.0964626436</v>
      </c>
      <c r="AB598" s="51">
        <f>SUM(AB592:AB597)</f>
        <v>51117.1736217222</v>
      </c>
      <c r="AC598" s="51">
        <f>SUM(AC592:AC597)</f>
        <v>52277.2392958244</v>
      </c>
      <c r="AD598" s="51">
        <f>SUM(AD592:AD597)</f>
        <v>53420.6185151005</v>
      </c>
      <c r="AE598" s="51">
        <f>SUM(AE592:AE597)</f>
        <v>57495.4315491373</v>
      </c>
      <c r="AF598" s="51">
        <f>SUM(AF592:AF597)</f>
        <v>58813.8765609858</v>
      </c>
      <c r="AG598" s="51">
        <f>SUM(AG592:AG597)</f>
        <v>60102.7021686791</v>
      </c>
      <c r="AH598" s="51">
        <f>SUM(AH592:AH597)</f>
        <v>61364.2445799199</v>
      </c>
      <c r="AI598" s="51">
        <f>SUM(AI592:AI597)</f>
        <v>66831.7202447342</v>
      </c>
      <c r="AJ598" s="51">
        <f>SUM(AJ592:AJ597)</f>
        <v>67940.9838411578</v>
      </c>
      <c r="AK598" s="51">
        <f>SUM(AK592:AK597)</f>
        <v>69028.8090657544</v>
      </c>
      <c r="AL598" s="51">
        <f>SUM(AL592:AL597)</f>
        <v>70096.8174765986</v>
      </c>
      <c r="AM598" s="51">
        <f>SUM(AM592:AM597)</f>
        <v>71146.4931075888</v>
      </c>
      <c r="AN598" s="51">
        <f>SUM(AN592:AN597)</f>
        <v>72179.1955475806</v>
      </c>
      <c r="AO598" s="51">
        <f>SUM(AO592:AO597)</f>
        <v>73196.1716554505</v>
      </c>
      <c r="AP598" s="51">
        <f>SUM(AP592:AP597)</f>
        <v>74198.5660624526</v>
      </c>
    </row>
    <row r="599">
      <c r="A599" s="4" t="inlineStr">
        <is>
          <t>Contribution</t>
        </is>
      </c>
      <c r="B599" s="14" t="inlineStr">
        <is>
          <t>AED</t>
        </is>
      </c>
      <c r="C599" s="56">
        <f>SUM(G599:R599)</f>
        <v>3110159.24884298</v>
      </c>
      <c r="D599" s="56">
        <f>SUM(S599:AD599)</f>
        <v>7021036.79588655</v>
      </c>
      <c r="E599" s="56">
        <f>SUM(AE599:AP599)</f>
        <v>10719964.2740057</v>
      </c>
      <c r="G599" s="57">
        <f>G589-G598</f>
        <v>76743.3578259429</v>
      </c>
      <c r="H599" s="57">
        <f>H589-H598</f>
        <v>87594.3957527726</v>
      </c>
      <c r="I599" s="57">
        <f>I589-I598</f>
        <v>97598.9896073038</v>
      </c>
      <c r="J599" s="57">
        <f>J589-J598</f>
        <v>106831.237065477</v>
      </c>
      <c r="K599" s="57">
        <f>K589-K598</f>
        <v>305292.992618885</v>
      </c>
      <c r="L599" s="57">
        <f>L589-L598</f>
        <v>321936.747100973</v>
      </c>
      <c r="M599" s="57">
        <f>M589-M598</f>
        <v>331505.384609803</v>
      </c>
      <c r="N599" s="57">
        <f>N589-N598</f>
        <v>340503.770198795</v>
      </c>
      <c r="O599" s="57">
        <f>O589-O598</f>
        <v>348978.962639455</v>
      </c>
      <c r="P599" s="57">
        <f>P589-P598</f>
        <v>356973.655938242</v>
      </c>
      <c r="Q599" s="57">
        <f>Q589-Q598</f>
        <v>364526.626171122</v>
      </c>
      <c r="R599" s="57">
        <f>R589-R598</f>
        <v>371673.129314206</v>
      </c>
      <c r="S599" s="57">
        <f>S589-S598</f>
        <v>431105.393534559</v>
      </c>
      <c r="T599" s="57">
        <f>T589-T598</f>
        <v>440858.872064398</v>
      </c>
      <c r="U599" s="57">
        <f>U589-U598</f>
        <v>450031.326187387</v>
      </c>
      <c r="V599" s="57">
        <f>V589-V598</f>
        <v>458670.224492946</v>
      </c>
      <c r="W599" s="57">
        <f>W589-W598</f>
        <v>631503.424600127</v>
      </c>
      <c r="X599" s="57">
        <f>X589-X598</f>
        <v>638985.366358437</v>
      </c>
      <c r="Y599" s="57">
        <f>Y589-Y598</f>
        <v>646051.716671501</v>
      </c>
      <c r="Z599" s="57">
        <f>Z589-Z598</f>
        <v>652734.971460405</v>
      </c>
      <c r="AA599" s="57">
        <f>AA589-AA598</f>
        <v>659064.769638842</v>
      </c>
      <c r="AB599" s="57">
        <f>AB589-AB598</f>
        <v>665068.173403817</v>
      </c>
      <c r="AC599" s="57">
        <f>AC589-AC598</f>
        <v>670769.918644468</v>
      </c>
      <c r="AD599" s="57">
        <f>AD589-AD598</f>
        <v>676192.638829665</v>
      </c>
      <c r="AE599" s="57">
        <f>AE589-AE598</f>
        <v>761339.336688801</v>
      </c>
      <c r="AF599" s="57">
        <f>AF589-AF598</f>
        <v>769857.357891374</v>
      </c>
      <c r="AG599" s="57">
        <f>AG589-AG598</f>
        <v>777873.188547238</v>
      </c>
      <c r="AH599" s="57">
        <f>AH589-AH598</f>
        <v>785427.333619102</v>
      </c>
      <c r="AI599" s="57">
        <f>AI589-AI598</f>
        <v>932538.660448324</v>
      </c>
      <c r="AJ599" s="57">
        <f>AJ589-AJ598</f>
        <v>939093.656141021</v>
      </c>
      <c r="AK599" s="57">
        <f>AK589-AK598</f>
        <v>945287.869835558</v>
      </c>
      <c r="AL599" s="57">
        <f>AL589-AL598</f>
        <v>951149.169409576</v>
      </c>
      <c r="AM599" s="57">
        <f>AM589-AM598</f>
        <v>956703.004153129</v>
      </c>
      <c r="AN599" s="57">
        <f>AN589-AN598</f>
        <v>961972.639465726</v>
      </c>
      <c r="AO599" s="57">
        <f>AO589-AO598</f>
        <v>966979.366721746</v>
      </c>
      <c r="AP599" s="57">
        <f>AP589-AP598</f>
        <v>971742.691084083</v>
      </c>
    </row>
    <row r="602">
      <c r="A602" s="11" t="inlineStr">
        <is>
          <t>Performance marketing</t>
        </is>
      </c>
      <c r="B602" s="14" t="inlineStr">
        <is>
          <t>AED</t>
        </is>
      </c>
      <c r="C602" s="56">
        <f>SUM(G602:R602)</f>
        <v>1800000</v>
      </c>
      <c r="D602" s="56">
        <f>SUM(S602:AD602)</f>
        <v>2400000</v>
      </c>
      <c r="E602" s="56">
        <f>SUM(AE602:AP602)</f>
        <v>3000000</v>
      </c>
      <c r="G602" s="12">
        <f>G550</f>
        <v>150000</v>
      </c>
      <c r="H602" s="12">
        <f>H550</f>
        <v>150000</v>
      </c>
      <c r="I602" s="12">
        <f>I550</f>
        <v>150000</v>
      </c>
      <c r="J602" s="12">
        <f>J550</f>
        <v>150000</v>
      </c>
      <c r="K602" s="12">
        <f>K550</f>
        <v>150000</v>
      </c>
      <c r="L602" s="12">
        <f>L550</f>
        <v>150000</v>
      </c>
      <c r="M602" s="12">
        <f>M550</f>
        <v>150000</v>
      </c>
      <c r="N602" s="12">
        <f>N550</f>
        <v>150000</v>
      </c>
      <c r="O602" s="12">
        <f>O550</f>
        <v>150000</v>
      </c>
      <c r="P602" s="12">
        <f>P550</f>
        <v>150000</v>
      </c>
      <c r="Q602" s="12">
        <f>Q550</f>
        <v>150000</v>
      </c>
      <c r="R602" s="12">
        <f>R550</f>
        <v>150000</v>
      </c>
      <c r="S602" s="12">
        <f>S550</f>
        <v>200000</v>
      </c>
      <c r="T602" s="12">
        <f>T550</f>
        <v>200000</v>
      </c>
      <c r="U602" s="12">
        <f>U550</f>
        <v>200000</v>
      </c>
      <c r="V602" s="12">
        <f>V550</f>
        <v>200000</v>
      </c>
      <c r="W602" s="12">
        <f>W550</f>
        <v>200000</v>
      </c>
      <c r="X602" s="12">
        <f>X550</f>
        <v>200000</v>
      </c>
      <c r="Y602" s="12">
        <f>Y550</f>
        <v>200000</v>
      </c>
      <c r="Z602" s="12">
        <f>Z550</f>
        <v>200000</v>
      </c>
      <c r="AA602" s="12">
        <f>AA550</f>
        <v>200000</v>
      </c>
      <c r="AB602" s="12">
        <f>AB550</f>
        <v>200000</v>
      </c>
      <c r="AC602" s="12">
        <f>AC550</f>
        <v>200000</v>
      </c>
      <c r="AD602" s="12">
        <f>AD550</f>
        <v>200000</v>
      </c>
      <c r="AE602" s="12">
        <f>AE550</f>
        <v>250000</v>
      </c>
      <c r="AF602" s="12">
        <f>AF550</f>
        <v>250000</v>
      </c>
      <c r="AG602" s="12">
        <f>AG550</f>
        <v>250000</v>
      </c>
      <c r="AH602" s="12">
        <f>AH550</f>
        <v>250000</v>
      </c>
      <c r="AI602" s="12">
        <f>AI550</f>
        <v>250000</v>
      </c>
      <c r="AJ602" s="12">
        <f>AJ550</f>
        <v>250000</v>
      </c>
      <c r="AK602" s="12">
        <f>AK550</f>
        <v>250000</v>
      </c>
      <c r="AL602" s="12">
        <f>AL550</f>
        <v>250000</v>
      </c>
      <c r="AM602" s="12">
        <f>AM550</f>
        <v>250000</v>
      </c>
      <c r="AN602" s="12">
        <f>AN550</f>
        <v>250000</v>
      </c>
      <c r="AO602" s="12">
        <f>AO550</f>
        <v>250000</v>
      </c>
      <c r="AP602" s="12">
        <f>AP550</f>
        <v>250000</v>
      </c>
    </row>
    <row r="603">
      <c r="A603" s="11" t="inlineStr">
        <is>
          <t>Helios AI agency</t>
        </is>
      </c>
      <c r="B603" s="14" t="inlineStr">
        <is>
          <t>AED</t>
        </is>
      </c>
      <c r="C603" s="56">
        <f>SUM(G603:R603)</f>
        <v>480000</v>
      </c>
      <c r="D603" s="56">
        <f>SUM(S603:AD603)</f>
        <v>480000</v>
      </c>
      <c r="E603" s="56">
        <f>SUM(AE603:AP603)</f>
        <v>480000</v>
      </c>
      <c r="G603" s="12">
        <f>Assumptions!$C$74</f>
        <v>40000</v>
      </c>
      <c r="H603" s="12">
        <f>Assumptions!$C$74</f>
        <v>40000</v>
      </c>
      <c r="I603" s="12">
        <f>Assumptions!$C$74</f>
        <v>40000</v>
      </c>
      <c r="J603" s="12">
        <f>Assumptions!$C$74</f>
        <v>40000</v>
      </c>
      <c r="K603" s="12">
        <f>Assumptions!$C$74</f>
        <v>40000</v>
      </c>
      <c r="L603" s="12">
        <f>Assumptions!$C$74</f>
        <v>40000</v>
      </c>
      <c r="M603" s="12">
        <f>Assumptions!$C$74</f>
        <v>40000</v>
      </c>
      <c r="N603" s="12">
        <f>Assumptions!$C$74</f>
        <v>40000</v>
      </c>
      <c r="O603" s="12">
        <f>Assumptions!$C$74</f>
        <v>40000</v>
      </c>
      <c r="P603" s="12">
        <f>Assumptions!$C$74</f>
        <v>40000</v>
      </c>
      <c r="Q603" s="12">
        <f>Assumptions!$C$74</f>
        <v>40000</v>
      </c>
      <c r="R603" s="12">
        <f>Assumptions!$C$74</f>
        <v>40000</v>
      </c>
      <c r="S603" s="12">
        <f>Assumptions!$C$74</f>
        <v>40000</v>
      </c>
      <c r="T603" s="12">
        <f>Assumptions!$C$74</f>
        <v>40000</v>
      </c>
      <c r="U603" s="12">
        <f>Assumptions!$C$74</f>
        <v>40000</v>
      </c>
      <c r="V603" s="12">
        <f>Assumptions!$C$74</f>
        <v>40000</v>
      </c>
      <c r="W603" s="12">
        <f>Assumptions!$C$74</f>
        <v>40000</v>
      </c>
      <c r="X603" s="12">
        <f>Assumptions!$C$74</f>
        <v>40000</v>
      </c>
      <c r="Y603" s="12">
        <f>Assumptions!$C$74</f>
        <v>40000</v>
      </c>
      <c r="Z603" s="12">
        <f>Assumptions!$C$74</f>
        <v>40000</v>
      </c>
      <c r="AA603" s="12">
        <f>Assumptions!$C$74</f>
        <v>40000</v>
      </c>
      <c r="AB603" s="12">
        <f>Assumptions!$C$74</f>
        <v>40000</v>
      </c>
      <c r="AC603" s="12">
        <f>Assumptions!$C$74</f>
        <v>40000</v>
      </c>
      <c r="AD603" s="12">
        <f>Assumptions!$C$74</f>
        <v>40000</v>
      </c>
      <c r="AE603" s="12">
        <f>Assumptions!$C$74</f>
        <v>40000</v>
      </c>
      <c r="AF603" s="12">
        <f>Assumptions!$C$74</f>
        <v>40000</v>
      </c>
      <c r="AG603" s="12">
        <f>Assumptions!$C$74</f>
        <v>40000</v>
      </c>
      <c r="AH603" s="12">
        <f>Assumptions!$C$74</f>
        <v>40000</v>
      </c>
      <c r="AI603" s="12">
        <f>Assumptions!$C$74</f>
        <v>40000</v>
      </c>
      <c r="AJ603" s="12">
        <f>Assumptions!$C$74</f>
        <v>40000</v>
      </c>
      <c r="AK603" s="12">
        <f>Assumptions!$C$74</f>
        <v>40000</v>
      </c>
      <c r="AL603" s="12">
        <f>Assumptions!$C$74</f>
        <v>40000</v>
      </c>
      <c r="AM603" s="12">
        <f>Assumptions!$C$74</f>
        <v>40000</v>
      </c>
      <c r="AN603" s="12">
        <f>Assumptions!$C$74</f>
        <v>40000</v>
      </c>
      <c r="AO603" s="12">
        <f>Assumptions!$C$74</f>
        <v>40000</v>
      </c>
      <c r="AP603" s="12">
        <f>Assumptions!$C$74</f>
        <v>40000</v>
      </c>
    </row>
    <row r="604">
      <c r="A604" s="11" t="inlineStr">
        <is>
          <t>Public relations</t>
        </is>
      </c>
      <c r="B604" s="14" t="inlineStr">
        <is>
          <t>AED</t>
        </is>
      </c>
      <c r="C604" s="56">
        <f>SUM(G604:R604)</f>
        <v>360000</v>
      </c>
      <c r="D604" s="56">
        <f>SUM(S604:AD604)</f>
        <v>240000</v>
      </c>
      <c r="E604" s="56">
        <f>SUM(AE604:AP604)</f>
        <v>240000</v>
      </c>
      <c r="G604" s="12">
        <f>IF(G546&lt;=Assumptions!$C$76,Assumptions!$C$75,Assumptions!$C$77)</f>
        <v>40000</v>
      </c>
      <c r="H604" s="12">
        <f>IF(H546&lt;=Assumptions!$C$76,Assumptions!$C$75,Assumptions!$C$77)</f>
        <v>40000</v>
      </c>
      <c r="I604" s="12">
        <f>IF(I546&lt;=Assumptions!$C$76,Assumptions!$C$75,Assumptions!$C$77)</f>
        <v>40000</v>
      </c>
      <c r="J604" s="12">
        <f>IF(J546&lt;=Assumptions!$C$76,Assumptions!$C$75,Assumptions!$C$77)</f>
        <v>40000</v>
      </c>
      <c r="K604" s="12">
        <f>IF(K546&lt;=Assumptions!$C$76,Assumptions!$C$75,Assumptions!$C$77)</f>
        <v>40000</v>
      </c>
      <c r="L604" s="12">
        <f>IF(L546&lt;=Assumptions!$C$76,Assumptions!$C$75,Assumptions!$C$77)</f>
        <v>40000</v>
      </c>
      <c r="M604" s="12">
        <f>IF(M546&lt;=Assumptions!$C$76,Assumptions!$C$75,Assumptions!$C$77)</f>
        <v>20000</v>
      </c>
      <c r="N604" s="12">
        <f>IF(N546&lt;=Assumptions!$C$76,Assumptions!$C$75,Assumptions!$C$77)</f>
        <v>20000</v>
      </c>
      <c r="O604" s="12">
        <f>IF(O546&lt;=Assumptions!$C$76,Assumptions!$C$75,Assumptions!$C$77)</f>
        <v>20000</v>
      </c>
      <c r="P604" s="12">
        <f>IF(P546&lt;=Assumptions!$C$76,Assumptions!$C$75,Assumptions!$C$77)</f>
        <v>20000</v>
      </c>
      <c r="Q604" s="12">
        <f>IF(Q546&lt;=Assumptions!$C$76,Assumptions!$C$75,Assumptions!$C$77)</f>
        <v>20000</v>
      </c>
      <c r="R604" s="12">
        <f>IF(R546&lt;=Assumptions!$C$76,Assumptions!$C$75,Assumptions!$C$77)</f>
        <v>20000</v>
      </c>
      <c r="S604" s="12">
        <f>IF(S546&lt;=Assumptions!$C$76,Assumptions!$C$75,Assumptions!$C$77)</f>
        <v>20000</v>
      </c>
      <c r="T604" s="12">
        <f>IF(T546&lt;=Assumptions!$C$76,Assumptions!$C$75,Assumptions!$C$77)</f>
        <v>20000</v>
      </c>
      <c r="U604" s="12">
        <f>IF(U546&lt;=Assumptions!$C$76,Assumptions!$C$75,Assumptions!$C$77)</f>
        <v>20000</v>
      </c>
      <c r="V604" s="12">
        <f>IF(V546&lt;=Assumptions!$C$76,Assumptions!$C$75,Assumptions!$C$77)</f>
        <v>20000</v>
      </c>
      <c r="W604" s="12">
        <f>IF(W546&lt;=Assumptions!$C$76,Assumptions!$C$75,Assumptions!$C$77)</f>
        <v>20000</v>
      </c>
      <c r="X604" s="12">
        <f>IF(X546&lt;=Assumptions!$C$76,Assumptions!$C$75,Assumptions!$C$77)</f>
        <v>20000</v>
      </c>
      <c r="Y604" s="12">
        <f>IF(Y546&lt;=Assumptions!$C$76,Assumptions!$C$75,Assumptions!$C$77)</f>
        <v>20000</v>
      </c>
      <c r="Z604" s="12">
        <f>IF(Z546&lt;=Assumptions!$C$76,Assumptions!$C$75,Assumptions!$C$77)</f>
        <v>20000</v>
      </c>
      <c r="AA604" s="12">
        <f>IF(AA546&lt;=Assumptions!$C$76,Assumptions!$C$75,Assumptions!$C$77)</f>
        <v>20000</v>
      </c>
      <c r="AB604" s="12">
        <f>IF(AB546&lt;=Assumptions!$C$76,Assumptions!$C$75,Assumptions!$C$77)</f>
        <v>20000</v>
      </c>
      <c r="AC604" s="12">
        <f>IF(AC546&lt;=Assumptions!$C$76,Assumptions!$C$75,Assumptions!$C$77)</f>
        <v>20000</v>
      </c>
      <c r="AD604" s="12">
        <f>IF(AD546&lt;=Assumptions!$C$76,Assumptions!$C$75,Assumptions!$C$77)</f>
        <v>20000</v>
      </c>
      <c r="AE604" s="12">
        <f>IF(AE546&lt;=Assumptions!$C$76,Assumptions!$C$75,Assumptions!$C$77)</f>
        <v>20000</v>
      </c>
      <c r="AF604" s="12">
        <f>IF(AF546&lt;=Assumptions!$C$76,Assumptions!$C$75,Assumptions!$C$77)</f>
        <v>20000</v>
      </c>
      <c r="AG604" s="12">
        <f>IF(AG546&lt;=Assumptions!$C$76,Assumptions!$C$75,Assumptions!$C$77)</f>
        <v>20000</v>
      </c>
      <c r="AH604" s="12">
        <f>IF(AH546&lt;=Assumptions!$C$76,Assumptions!$C$75,Assumptions!$C$77)</f>
        <v>20000</v>
      </c>
      <c r="AI604" s="12">
        <f>IF(AI546&lt;=Assumptions!$C$76,Assumptions!$C$75,Assumptions!$C$77)</f>
        <v>20000</v>
      </c>
      <c r="AJ604" s="12">
        <f>IF(AJ546&lt;=Assumptions!$C$76,Assumptions!$C$75,Assumptions!$C$77)</f>
        <v>20000</v>
      </c>
      <c r="AK604" s="12">
        <f>IF(AK546&lt;=Assumptions!$C$76,Assumptions!$C$75,Assumptions!$C$77)</f>
        <v>20000</v>
      </c>
      <c r="AL604" s="12">
        <f>IF(AL546&lt;=Assumptions!$C$76,Assumptions!$C$75,Assumptions!$C$77)</f>
        <v>20000</v>
      </c>
      <c r="AM604" s="12">
        <f>IF(AM546&lt;=Assumptions!$C$76,Assumptions!$C$75,Assumptions!$C$77)</f>
        <v>20000</v>
      </c>
      <c r="AN604" s="12">
        <f>IF(AN546&lt;=Assumptions!$C$76,Assumptions!$C$75,Assumptions!$C$77)</f>
        <v>20000</v>
      </c>
      <c r="AO604" s="12">
        <f>IF(AO546&lt;=Assumptions!$C$76,Assumptions!$C$75,Assumptions!$C$77)</f>
        <v>20000</v>
      </c>
      <c r="AP604" s="12">
        <f>IF(AP546&lt;=Assumptions!$C$76,Assumptions!$C$75,Assumptions!$C$77)</f>
        <v>20000</v>
      </c>
    </row>
    <row r="605">
      <c r="A605" s="11" t="inlineStr">
        <is>
          <t>Creators and partnerships</t>
        </is>
      </c>
      <c r="B605" s="14" t="inlineStr">
        <is>
          <t>AED</t>
        </is>
      </c>
      <c r="C605" s="56">
        <f>SUM(G605:R605)</f>
        <v>240000</v>
      </c>
      <c r="D605" s="56">
        <f>SUM(S605:AD605)</f>
        <v>240000</v>
      </c>
      <c r="E605" s="56">
        <f>SUM(AE605:AP605)</f>
        <v>240000</v>
      </c>
      <c r="G605" s="12">
        <f>Assumptions!$C$78</f>
        <v>20000</v>
      </c>
      <c r="H605" s="12">
        <f>Assumptions!$C$78</f>
        <v>20000</v>
      </c>
      <c r="I605" s="12">
        <f>Assumptions!$C$78</f>
        <v>20000</v>
      </c>
      <c r="J605" s="12">
        <f>Assumptions!$C$78</f>
        <v>20000</v>
      </c>
      <c r="K605" s="12">
        <f>Assumptions!$C$78</f>
        <v>20000</v>
      </c>
      <c r="L605" s="12">
        <f>Assumptions!$C$78</f>
        <v>20000</v>
      </c>
      <c r="M605" s="12">
        <f>Assumptions!$C$78</f>
        <v>20000</v>
      </c>
      <c r="N605" s="12">
        <f>Assumptions!$C$78</f>
        <v>20000</v>
      </c>
      <c r="O605" s="12">
        <f>Assumptions!$C$78</f>
        <v>20000</v>
      </c>
      <c r="P605" s="12">
        <f>Assumptions!$C$78</f>
        <v>20000</v>
      </c>
      <c r="Q605" s="12">
        <f>Assumptions!$C$78</f>
        <v>20000</v>
      </c>
      <c r="R605" s="12">
        <f>Assumptions!$C$78</f>
        <v>20000</v>
      </c>
      <c r="S605" s="12">
        <f>Assumptions!$C$78</f>
        <v>20000</v>
      </c>
      <c r="T605" s="12">
        <f>Assumptions!$C$78</f>
        <v>20000</v>
      </c>
      <c r="U605" s="12">
        <f>Assumptions!$C$78</f>
        <v>20000</v>
      </c>
      <c r="V605" s="12">
        <f>Assumptions!$C$78</f>
        <v>20000</v>
      </c>
      <c r="W605" s="12">
        <f>Assumptions!$C$78</f>
        <v>20000</v>
      </c>
      <c r="X605" s="12">
        <f>Assumptions!$C$78</f>
        <v>20000</v>
      </c>
      <c r="Y605" s="12">
        <f>Assumptions!$C$78</f>
        <v>20000</v>
      </c>
      <c r="Z605" s="12">
        <f>Assumptions!$C$78</f>
        <v>20000</v>
      </c>
      <c r="AA605" s="12">
        <f>Assumptions!$C$78</f>
        <v>20000</v>
      </c>
      <c r="AB605" s="12">
        <f>Assumptions!$C$78</f>
        <v>20000</v>
      </c>
      <c r="AC605" s="12">
        <f>Assumptions!$C$78</f>
        <v>20000</v>
      </c>
      <c r="AD605" s="12">
        <f>Assumptions!$C$78</f>
        <v>20000</v>
      </c>
      <c r="AE605" s="12">
        <f>Assumptions!$C$78</f>
        <v>20000</v>
      </c>
      <c r="AF605" s="12">
        <f>Assumptions!$C$78</f>
        <v>20000</v>
      </c>
      <c r="AG605" s="12">
        <f>Assumptions!$C$78</f>
        <v>20000</v>
      </c>
      <c r="AH605" s="12">
        <f>Assumptions!$C$78</f>
        <v>20000</v>
      </c>
      <c r="AI605" s="12">
        <f>Assumptions!$C$78</f>
        <v>20000</v>
      </c>
      <c r="AJ605" s="12">
        <f>Assumptions!$C$78</f>
        <v>20000</v>
      </c>
      <c r="AK605" s="12">
        <f>Assumptions!$C$78</f>
        <v>20000</v>
      </c>
      <c r="AL605" s="12">
        <f>Assumptions!$C$78</f>
        <v>20000</v>
      </c>
      <c r="AM605" s="12">
        <f>Assumptions!$C$78</f>
        <v>20000</v>
      </c>
      <c r="AN605" s="12">
        <f>Assumptions!$C$78</f>
        <v>20000</v>
      </c>
      <c r="AO605" s="12">
        <f>Assumptions!$C$78</f>
        <v>20000</v>
      </c>
      <c r="AP605" s="12">
        <f>Assumptions!$C$78</f>
        <v>20000</v>
      </c>
    </row>
    <row r="606">
      <c r="A606" s="38" t="inlineStr">
        <is>
          <t>Marketing</t>
        </is>
      </c>
      <c r="B606" s="58" t="inlineStr">
        <is>
          <t>AED</t>
        </is>
      </c>
      <c r="C606" s="59">
        <f>SUM(G606:R606)</f>
        <v>2880000</v>
      </c>
      <c r="D606" s="59">
        <f>SUM(S606:AD606)</f>
        <v>3360000</v>
      </c>
      <c r="E606" s="59">
        <f>SUM(AE606:AP606)</f>
        <v>3960000</v>
      </c>
      <c r="F606" s="40" t="n"/>
      <c r="G606" s="51">
        <f>SUM(G602:G605)</f>
        <v>250000</v>
      </c>
      <c r="H606" s="51">
        <f>SUM(H602:H605)</f>
        <v>250000</v>
      </c>
      <c r="I606" s="51">
        <f>SUM(I602:I605)</f>
        <v>250000</v>
      </c>
      <c r="J606" s="51">
        <f>SUM(J602:J605)</f>
        <v>250000</v>
      </c>
      <c r="K606" s="51">
        <f>SUM(K602:K605)</f>
        <v>250000</v>
      </c>
      <c r="L606" s="51">
        <f>SUM(L602:L605)</f>
        <v>250000</v>
      </c>
      <c r="M606" s="51">
        <f>SUM(M602:M605)</f>
        <v>230000</v>
      </c>
      <c r="N606" s="51">
        <f>SUM(N602:N605)</f>
        <v>230000</v>
      </c>
      <c r="O606" s="51">
        <f>SUM(O602:O605)</f>
        <v>230000</v>
      </c>
      <c r="P606" s="51">
        <f>SUM(P602:P605)</f>
        <v>230000</v>
      </c>
      <c r="Q606" s="51">
        <f>SUM(Q602:Q605)</f>
        <v>230000</v>
      </c>
      <c r="R606" s="51">
        <f>SUM(R602:R605)</f>
        <v>230000</v>
      </c>
      <c r="S606" s="51">
        <f>SUM(S602:S605)</f>
        <v>280000</v>
      </c>
      <c r="T606" s="51">
        <f>SUM(T602:T605)</f>
        <v>280000</v>
      </c>
      <c r="U606" s="51">
        <f>SUM(U602:U605)</f>
        <v>280000</v>
      </c>
      <c r="V606" s="51">
        <f>SUM(V602:V605)</f>
        <v>280000</v>
      </c>
      <c r="W606" s="51">
        <f>SUM(W602:W605)</f>
        <v>280000</v>
      </c>
      <c r="X606" s="51">
        <f>SUM(X602:X605)</f>
        <v>280000</v>
      </c>
      <c r="Y606" s="51">
        <f>SUM(Y602:Y605)</f>
        <v>280000</v>
      </c>
      <c r="Z606" s="51">
        <f>SUM(Z602:Z605)</f>
        <v>280000</v>
      </c>
      <c r="AA606" s="51">
        <f>SUM(AA602:AA605)</f>
        <v>280000</v>
      </c>
      <c r="AB606" s="51">
        <f>SUM(AB602:AB605)</f>
        <v>280000</v>
      </c>
      <c r="AC606" s="51">
        <f>SUM(AC602:AC605)</f>
        <v>280000</v>
      </c>
      <c r="AD606" s="51">
        <f>SUM(AD602:AD605)</f>
        <v>280000</v>
      </c>
      <c r="AE606" s="51">
        <f>SUM(AE602:AE605)</f>
        <v>330000</v>
      </c>
      <c r="AF606" s="51">
        <f>SUM(AF602:AF605)</f>
        <v>330000</v>
      </c>
      <c r="AG606" s="51">
        <f>SUM(AG602:AG605)</f>
        <v>330000</v>
      </c>
      <c r="AH606" s="51">
        <f>SUM(AH602:AH605)</f>
        <v>330000</v>
      </c>
      <c r="AI606" s="51">
        <f>SUM(AI602:AI605)</f>
        <v>330000</v>
      </c>
      <c r="AJ606" s="51">
        <f>SUM(AJ602:AJ605)</f>
        <v>330000</v>
      </c>
      <c r="AK606" s="51">
        <f>SUM(AK602:AK605)</f>
        <v>330000</v>
      </c>
      <c r="AL606" s="51">
        <f>SUM(AL602:AL605)</f>
        <v>330000</v>
      </c>
      <c r="AM606" s="51">
        <f>SUM(AM602:AM605)</f>
        <v>330000</v>
      </c>
      <c r="AN606" s="51">
        <f>SUM(AN602:AN605)</f>
        <v>330000</v>
      </c>
      <c r="AO606" s="51">
        <f>SUM(AO602:AO605)</f>
        <v>330000</v>
      </c>
      <c r="AP606" s="51">
        <f>SUM(AP602:AP605)</f>
        <v>330000</v>
      </c>
    </row>
    <row r="607">
      <c r="A607" s="11" t="inlineStr">
        <is>
          <t>Desk seats staffed (0 = stage 1, on-call desk)</t>
        </is>
      </c>
      <c r="B607" s="14" t="inlineStr">
        <is>
          <t>seats</t>
        </is>
      </c>
      <c r="C607" s="56">
        <f>R607</f>
        <v>0</v>
      </c>
      <c r="D607" s="56">
        <f>AD607</f>
        <v>1</v>
      </c>
      <c r="E607" s="56">
        <f>AP607</f>
        <v>1</v>
      </c>
      <c r="G607" s="12">
        <f>IF(G568&lt;Assumptions!$C$69,0,1+INT((G568-Assumptions!$C$69)/Assumptions!$C$71))</f>
        <v>0</v>
      </c>
      <c r="H607" s="12">
        <f>IF(H568&lt;Assumptions!$C$69,0,1+INT((H568-Assumptions!$C$69)/Assumptions!$C$71))</f>
        <v>0</v>
      </c>
      <c r="I607" s="12">
        <f>IF(I568&lt;Assumptions!$C$69,0,1+INT((I568-Assumptions!$C$69)/Assumptions!$C$71))</f>
        <v>0</v>
      </c>
      <c r="J607" s="12">
        <f>IF(J568&lt;Assumptions!$C$69,0,1+INT((J568-Assumptions!$C$69)/Assumptions!$C$71))</f>
        <v>0</v>
      </c>
      <c r="K607" s="12">
        <f>IF(K568&lt;Assumptions!$C$69,0,1+INT((K568-Assumptions!$C$69)/Assumptions!$C$71))</f>
        <v>0</v>
      </c>
      <c r="L607" s="12">
        <f>IF(L568&lt;Assumptions!$C$69,0,1+INT((L568-Assumptions!$C$69)/Assumptions!$C$71))</f>
        <v>0</v>
      </c>
      <c r="M607" s="12">
        <f>IF(M568&lt;Assumptions!$C$69,0,1+INT((M568-Assumptions!$C$69)/Assumptions!$C$71))</f>
        <v>0</v>
      </c>
      <c r="N607" s="12">
        <f>IF(N568&lt;Assumptions!$C$69,0,1+INT((N568-Assumptions!$C$69)/Assumptions!$C$71))</f>
        <v>0</v>
      </c>
      <c r="O607" s="12">
        <f>IF(O568&lt;Assumptions!$C$69,0,1+INT((O568-Assumptions!$C$69)/Assumptions!$C$71))</f>
        <v>0</v>
      </c>
      <c r="P607" s="12">
        <f>IF(P568&lt;Assumptions!$C$69,0,1+INT((P568-Assumptions!$C$69)/Assumptions!$C$71))</f>
        <v>0</v>
      </c>
      <c r="Q607" s="12">
        <f>IF(Q568&lt;Assumptions!$C$69,0,1+INT((Q568-Assumptions!$C$69)/Assumptions!$C$71))</f>
        <v>0</v>
      </c>
      <c r="R607" s="12">
        <f>IF(R568&lt;Assumptions!$C$69,0,1+INT((R568-Assumptions!$C$69)/Assumptions!$C$71))</f>
        <v>0</v>
      </c>
      <c r="S607" s="12">
        <f>IF(S568&lt;Assumptions!$C$69,0,1+INT((S568-Assumptions!$C$69)/Assumptions!$C$71))</f>
        <v>0</v>
      </c>
      <c r="T607" s="12">
        <f>IF(T568&lt;Assumptions!$C$69,0,1+INT((T568-Assumptions!$C$69)/Assumptions!$C$71))</f>
        <v>0</v>
      </c>
      <c r="U607" s="12">
        <f>IF(U568&lt;Assumptions!$C$69,0,1+INT((U568-Assumptions!$C$69)/Assumptions!$C$71))</f>
        <v>0</v>
      </c>
      <c r="V607" s="12">
        <f>IF(V568&lt;Assumptions!$C$69,0,1+INT((V568-Assumptions!$C$69)/Assumptions!$C$71))</f>
        <v>0</v>
      </c>
      <c r="W607" s="12">
        <f>IF(W568&lt;Assumptions!$C$69,0,1+INT((W568-Assumptions!$C$69)/Assumptions!$C$71))</f>
        <v>0</v>
      </c>
      <c r="X607" s="12">
        <f>IF(X568&lt;Assumptions!$C$69,0,1+INT((X568-Assumptions!$C$69)/Assumptions!$C$71))</f>
        <v>0</v>
      </c>
      <c r="Y607" s="12">
        <f>IF(Y568&lt;Assumptions!$C$69,0,1+INT((Y568-Assumptions!$C$69)/Assumptions!$C$71))</f>
        <v>1</v>
      </c>
      <c r="Z607" s="12">
        <f>IF(Z568&lt;Assumptions!$C$69,0,1+INT((Z568-Assumptions!$C$69)/Assumptions!$C$71))</f>
        <v>1</v>
      </c>
      <c r="AA607" s="12">
        <f>IF(AA568&lt;Assumptions!$C$69,0,1+INT((AA568-Assumptions!$C$69)/Assumptions!$C$71))</f>
        <v>1</v>
      </c>
      <c r="AB607" s="12">
        <f>IF(AB568&lt;Assumptions!$C$69,0,1+INT((AB568-Assumptions!$C$69)/Assumptions!$C$71))</f>
        <v>1</v>
      </c>
      <c r="AC607" s="12">
        <f>IF(AC568&lt;Assumptions!$C$69,0,1+INT((AC568-Assumptions!$C$69)/Assumptions!$C$71))</f>
        <v>1</v>
      </c>
      <c r="AD607" s="12">
        <f>IF(AD568&lt;Assumptions!$C$69,0,1+INT((AD568-Assumptions!$C$69)/Assumptions!$C$71))</f>
        <v>1</v>
      </c>
      <c r="AE607" s="12">
        <f>IF(AE568&lt;Assumptions!$C$69,0,1+INT((AE568-Assumptions!$C$69)/Assumptions!$C$71))</f>
        <v>1</v>
      </c>
      <c r="AF607" s="12">
        <f>IF(AF568&lt;Assumptions!$C$69,0,1+INT((AF568-Assumptions!$C$69)/Assumptions!$C$71))</f>
        <v>1</v>
      </c>
      <c r="AG607" s="12">
        <f>IF(AG568&lt;Assumptions!$C$69,0,1+INT((AG568-Assumptions!$C$69)/Assumptions!$C$71))</f>
        <v>1</v>
      </c>
      <c r="AH607" s="12">
        <f>IF(AH568&lt;Assumptions!$C$69,0,1+INT((AH568-Assumptions!$C$69)/Assumptions!$C$71))</f>
        <v>1</v>
      </c>
      <c r="AI607" s="12">
        <f>IF(AI568&lt;Assumptions!$C$69,0,1+INT((AI568-Assumptions!$C$69)/Assumptions!$C$71))</f>
        <v>1</v>
      </c>
      <c r="AJ607" s="12">
        <f>IF(AJ568&lt;Assumptions!$C$69,0,1+INT((AJ568-Assumptions!$C$69)/Assumptions!$C$71))</f>
        <v>1</v>
      </c>
      <c r="AK607" s="12">
        <f>IF(AK568&lt;Assumptions!$C$69,0,1+INT((AK568-Assumptions!$C$69)/Assumptions!$C$71))</f>
        <v>1</v>
      </c>
      <c r="AL607" s="12">
        <f>IF(AL568&lt;Assumptions!$C$69,0,1+INT((AL568-Assumptions!$C$69)/Assumptions!$C$71))</f>
        <v>1</v>
      </c>
      <c r="AM607" s="12">
        <f>IF(AM568&lt;Assumptions!$C$69,0,1+INT((AM568-Assumptions!$C$69)/Assumptions!$C$71))</f>
        <v>1</v>
      </c>
      <c r="AN607" s="12">
        <f>IF(AN568&lt;Assumptions!$C$69,0,1+INT((AN568-Assumptions!$C$69)/Assumptions!$C$71))</f>
        <v>1</v>
      </c>
      <c r="AO607" s="12">
        <f>IF(AO568&lt;Assumptions!$C$69,0,1+INT((AO568-Assumptions!$C$69)/Assumptions!$C$71))</f>
        <v>1</v>
      </c>
      <c r="AP607" s="12">
        <f>IF(AP568&lt;Assumptions!$C$69,0,1+INT((AP568-Assumptions!$C$69)/Assumptions!$C$71))</f>
        <v>1</v>
      </c>
    </row>
    <row r="608">
      <c r="A608" s="38" t="inlineStr">
        <is>
          <t>Operations: 24/7 desk</t>
        </is>
      </c>
      <c r="B608" s="58" t="inlineStr">
        <is>
          <t>AED</t>
        </is>
      </c>
      <c r="C608" s="59">
        <f>SUM(G608:R608)</f>
        <v>180000</v>
      </c>
      <c r="D608" s="59">
        <f>SUM(S608:AD608)</f>
        <v>270000</v>
      </c>
      <c r="E608" s="59">
        <f>SUM(AE608:AP608)</f>
        <v>360000</v>
      </c>
      <c r="F608" s="40" t="n"/>
      <c r="G608" s="51">
        <f>IF(G607=0,Assumptions!$C$68,G607*Assumptions!$C$70)</f>
        <v>15000</v>
      </c>
      <c r="H608" s="51">
        <f>IF(H607=0,Assumptions!$C$68,H607*Assumptions!$C$70)</f>
        <v>15000</v>
      </c>
      <c r="I608" s="51">
        <f>IF(I607=0,Assumptions!$C$68,I607*Assumptions!$C$70)</f>
        <v>15000</v>
      </c>
      <c r="J608" s="51">
        <f>IF(J607=0,Assumptions!$C$68,J607*Assumptions!$C$70)</f>
        <v>15000</v>
      </c>
      <c r="K608" s="51">
        <f>IF(K607=0,Assumptions!$C$68,K607*Assumptions!$C$70)</f>
        <v>15000</v>
      </c>
      <c r="L608" s="51">
        <f>IF(L607=0,Assumptions!$C$68,L607*Assumptions!$C$70)</f>
        <v>15000</v>
      </c>
      <c r="M608" s="51">
        <f>IF(M607=0,Assumptions!$C$68,M607*Assumptions!$C$70)</f>
        <v>15000</v>
      </c>
      <c r="N608" s="51">
        <f>IF(N607=0,Assumptions!$C$68,N607*Assumptions!$C$70)</f>
        <v>15000</v>
      </c>
      <c r="O608" s="51">
        <f>IF(O607=0,Assumptions!$C$68,O607*Assumptions!$C$70)</f>
        <v>15000</v>
      </c>
      <c r="P608" s="51">
        <f>IF(P607=0,Assumptions!$C$68,P607*Assumptions!$C$70)</f>
        <v>15000</v>
      </c>
      <c r="Q608" s="51">
        <f>IF(Q607=0,Assumptions!$C$68,Q607*Assumptions!$C$70)</f>
        <v>15000</v>
      </c>
      <c r="R608" s="51">
        <f>IF(R607=0,Assumptions!$C$68,R607*Assumptions!$C$70)</f>
        <v>15000</v>
      </c>
      <c r="S608" s="51">
        <f>IF(S607=0,Assumptions!$C$68,S607*Assumptions!$C$70)</f>
        <v>15000</v>
      </c>
      <c r="T608" s="51">
        <f>IF(T607=0,Assumptions!$C$68,T607*Assumptions!$C$70)</f>
        <v>15000</v>
      </c>
      <c r="U608" s="51">
        <f>IF(U607=0,Assumptions!$C$68,U607*Assumptions!$C$70)</f>
        <v>15000</v>
      </c>
      <c r="V608" s="51">
        <f>IF(V607=0,Assumptions!$C$68,V607*Assumptions!$C$70)</f>
        <v>15000</v>
      </c>
      <c r="W608" s="51">
        <f>IF(W607=0,Assumptions!$C$68,W607*Assumptions!$C$70)</f>
        <v>15000</v>
      </c>
      <c r="X608" s="51">
        <f>IF(X607=0,Assumptions!$C$68,X607*Assumptions!$C$70)</f>
        <v>15000</v>
      </c>
      <c r="Y608" s="51">
        <f>IF(Y607=0,Assumptions!$C$68,Y607*Assumptions!$C$70)</f>
        <v>30000</v>
      </c>
      <c r="Z608" s="51">
        <f>IF(Z607=0,Assumptions!$C$68,Z607*Assumptions!$C$70)</f>
        <v>30000</v>
      </c>
      <c r="AA608" s="51">
        <f>IF(AA607=0,Assumptions!$C$68,AA607*Assumptions!$C$70)</f>
        <v>30000</v>
      </c>
      <c r="AB608" s="51">
        <f>IF(AB607=0,Assumptions!$C$68,AB607*Assumptions!$C$70)</f>
        <v>30000</v>
      </c>
      <c r="AC608" s="51">
        <f>IF(AC607=0,Assumptions!$C$68,AC607*Assumptions!$C$70)</f>
        <v>30000</v>
      </c>
      <c r="AD608" s="51">
        <f>IF(AD607=0,Assumptions!$C$68,AD607*Assumptions!$C$70)</f>
        <v>30000</v>
      </c>
      <c r="AE608" s="51">
        <f>IF(AE607=0,Assumptions!$C$68,AE607*Assumptions!$C$70)</f>
        <v>30000</v>
      </c>
      <c r="AF608" s="51">
        <f>IF(AF607=0,Assumptions!$C$68,AF607*Assumptions!$C$70)</f>
        <v>30000</v>
      </c>
      <c r="AG608" s="51">
        <f>IF(AG607=0,Assumptions!$C$68,AG607*Assumptions!$C$70)</f>
        <v>30000</v>
      </c>
      <c r="AH608" s="51">
        <f>IF(AH607=0,Assumptions!$C$68,AH607*Assumptions!$C$70)</f>
        <v>30000</v>
      </c>
      <c r="AI608" s="51">
        <f>IF(AI607=0,Assumptions!$C$68,AI607*Assumptions!$C$70)</f>
        <v>30000</v>
      </c>
      <c r="AJ608" s="51">
        <f>IF(AJ607=0,Assumptions!$C$68,AJ607*Assumptions!$C$70)</f>
        <v>30000</v>
      </c>
      <c r="AK608" s="51">
        <f>IF(AK607=0,Assumptions!$C$68,AK607*Assumptions!$C$70)</f>
        <v>30000</v>
      </c>
      <c r="AL608" s="51">
        <f>IF(AL607=0,Assumptions!$C$68,AL607*Assumptions!$C$70)</f>
        <v>30000</v>
      </c>
      <c r="AM608" s="51">
        <f>IF(AM607=0,Assumptions!$C$68,AM607*Assumptions!$C$70)</f>
        <v>30000</v>
      </c>
      <c r="AN608" s="51">
        <f>IF(AN607=0,Assumptions!$C$68,AN607*Assumptions!$C$70)</f>
        <v>30000</v>
      </c>
      <c r="AO608" s="51">
        <f>IF(AO607=0,Assumptions!$C$68,AO607*Assumptions!$C$70)</f>
        <v>30000</v>
      </c>
      <c r="AP608" s="51">
        <f>IF(AP607=0,Assumptions!$C$68,AP607*Assumptions!$C$70)</f>
        <v>30000</v>
      </c>
    </row>
    <row r="609">
      <c r="A609" s="11" t="inlineStr">
        <is>
          <t>Delivery team</t>
        </is>
      </c>
      <c r="B609" s="14" t="inlineStr">
        <is>
          <t>AED</t>
        </is>
      </c>
      <c r="C609" s="56">
        <f>SUM(G609:R609)</f>
        <v>1200000</v>
      </c>
      <c r="D609" s="56">
        <f>SUM(S609:AD609)</f>
        <v>1200000</v>
      </c>
      <c r="E609" s="56">
        <f>SUM(AE609:AP609)</f>
        <v>1200000</v>
      </c>
      <c r="G609" s="12">
        <f>Assumptions!$C$63</f>
        <v>100000</v>
      </c>
      <c r="H609" s="12">
        <f>Assumptions!$C$63</f>
        <v>100000</v>
      </c>
      <c r="I609" s="12">
        <f>Assumptions!$C$63</f>
        <v>100000</v>
      </c>
      <c r="J609" s="12">
        <f>Assumptions!$C$63</f>
        <v>100000</v>
      </c>
      <c r="K609" s="12">
        <f>Assumptions!$C$63</f>
        <v>100000</v>
      </c>
      <c r="L609" s="12">
        <f>Assumptions!$C$63</f>
        <v>100000</v>
      </c>
      <c r="M609" s="12">
        <f>Assumptions!$C$63</f>
        <v>100000</v>
      </c>
      <c r="N609" s="12">
        <f>Assumptions!$C$63</f>
        <v>100000</v>
      </c>
      <c r="O609" s="12">
        <f>Assumptions!$C$63</f>
        <v>100000</v>
      </c>
      <c r="P609" s="12">
        <f>Assumptions!$C$63</f>
        <v>100000</v>
      </c>
      <c r="Q609" s="12">
        <f>Assumptions!$C$63</f>
        <v>100000</v>
      </c>
      <c r="R609" s="12">
        <f>Assumptions!$C$63</f>
        <v>100000</v>
      </c>
      <c r="S609" s="12">
        <f>Assumptions!$C$63</f>
        <v>100000</v>
      </c>
      <c r="T609" s="12">
        <f>Assumptions!$C$63</f>
        <v>100000</v>
      </c>
      <c r="U609" s="12">
        <f>Assumptions!$C$63</f>
        <v>100000</v>
      </c>
      <c r="V609" s="12">
        <f>Assumptions!$C$63</f>
        <v>100000</v>
      </c>
      <c r="W609" s="12">
        <f>Assumptions!$C$63</f>
        <v>100000</v>
      </c>
      <c r="X609" s="12">
        <f>Assumptions!$C$63</f>
        <v>100000</v>
      </c>
      <c r="Y609" s="12">
        <f>Assumptions!$C$63</f>
        <v>100000</v>
      </c>
      <c r="Z609" s="12">
        <f>Assumptions!$C$63</f>
        <v>100000</v>
      </c>
      <c r="AA609" s="12">
        <f>Assumptions!$C$63</f>
        <v>100000</v>
      </c>
      <c r="AB609" s="12">
        <f>Assumptions!$C$63</f>
        <v>100000</v>
      </c>
      <c r="AC609" s="12">
        <f>Assumptions!$C$63</f>
        <v>100000</v>
      </c>
      <c r="AD609" s="12">
        <f>Assumptions!$C$63</f>
        <v>100000</v>
      </c>
      <c r="AE609" s="12">
        <f>Assumptions!$C$63</f>
        <v>100000</v>
      </c>
      <c r="AF609" s="12">
        <f>Assumptions!$C$63</f>
        <v>100000</v>
      </c>
      <c r="AG609" s="12">
        <f>Assumptions!$C$63</f>
        <v>100000</v>
      </c>
      <c r="AH609" s="12">
        <f>Assumptions!$C$63</f>
        <v>100000</v>
      </c>
      <c r="AI609" s="12">
        <f>Assumptions!$C$63</f>
        <v>100000</v>
      </c>
      <c r="AJ609" s="12">
        <f>Assumptions!$C$63</f>
        <v>100000</v>
      </c>
      <c r="AK609" s="12">
        <f>Assumptions!$C$63</f>
        <v>100000</v>
      </c>
      <c r="AL609" s="12">
        <f>Assumptions!$C$63</f>
        <v>100000</v>
      </c>
      <c r="AM609" s="12">
        <f>Assumptions!$C$63</f>
        <v>100000</v>
      </c>
      <c r="AN609" s="12">
        <f>Assumptions!$C$63</f>
        <v>100000</v>
      </c>
      <c r="AO609" s="12">
        <f>Assumptions!$C$63</f>
        <v>100000</v>
      </c>
      <c r="AP609" s="12">
        <f>Assumptions!$C$63</f>
        <v>100000</v>
      </c>
    </row>
    <row r="610">
      <c r="A610" s="11" t="inlineStr">
        <is>
          <t>Servers, cloud, monitoring and licences</t>
        </is>
      </c>
      <c r="B610" s="14" t="inlineStr">
        <is>
          <t>AED</t>
        </is>
      </c>
      <c r="C610" s="56">
        <f>SUM(G610:R610)</f>
        <v>300000</v>
      </c>
      <c r="D610" s="56">
        <f>SUM(S610:AD610)</f>
        <v>300000</v>
      </c>
      <c r="E610" s="56">
        <f>SUM(AE610:AP610)</f>
        <v>300000</v>
      </c>
      <c r="G610" s="12">
        <f>Assumptions!$C$64</f>
        <v>25000</v>
      </c>
      <c r="H610" s="12">
        <f>Assumptions!$C$64</f>
        <v>25000</v>
      </c>
      <c r="I610" s="12">
        <f>Assumptions!$C$64</f>
        <v>25000</v>
      </c>
      <c r="J610" s="12">
        <f>Assumptions!$C$64</f>
        <v>25000</v>
      </c>
      <c r="K610" s="12">
        <f>Assumptions!$C$64</f>
        <v>25000</v>
      </c>
      <c r="L610" s="12">
        <f>Assumptions!$C$64</f>
        <v>25000</v>
      </c>
      <c r="M610" s="12">
        <f>Assumptions!$C$64</f>
        <v>25000</v>
      </c>
      <c r="N610" s="12">
        <f>Assumptions!$C$64</f>
        <v>25000</v>
      </c>
      <c r="O610" s="12">
        <f>Assumptions!$C$64</f>
        <v>25000</v>
      </c>
      <c r="P610" s="12">
        <f>Assumptions!$C$64</f>
        <v>25000</v>
      </c>
      <c r="Q610" s="12">
        <f>Assumptions!$C$64</f>
        <v>25000</v>
      </c>
      <c r="R610" s="12">
        <f>Assumptions!$C$64</f>
        <v>25000</v>
      </c>
      <c r="S610" s="12">
        <f>Assumptions!$C$64</f>
        <v>25000</v>
      </c>
      <c r="T610" s="12">
        <f>Assumptions!$C$64</f>
        <v>25000</v>
      </c>
      <c r="U610" s="12">
        <f>Assumptions!$C$64</f>
        <v>25000</v>
      </c>
      <c r="V610" s="12">
        <f>Assumptions!$C$64</f>
        <v>25000</v>
      </c>
      <c r="W610" s="12">
        <f>Assumptions!$C$64</f>
        <v>25000</v>
      </c>
      <c r="X610" s="12">
        <f>Assumptions!$C$64</f>
        <v>25000</v>
      </c>
      <c r="Y610" s="12">
        <f>Assumptions!$C$64</f>
        <v>25000</v>
      </c>
      <c r="Z610" s="12">
        <f>Assumptions!$C$64</f>
        <v>25000</v>
      </c>
      <c r="AA610" s="12">
        <f>Assumptions!$C$64</f>
        <v>25000</v>
      </c>
      <c r="AB610" s="12">
        <f>Assumptions!$C$64</f>
        <v>25000</v>
      </c>
      <c r="AC610" s="12">
        <f>Assumptions!$C$64</f>
        <v>25000</v>
      </c>
      <c r="AD610" s="12">
        <f>Assumptions!$C$64</f>
        <v>25000</v>
      </c>
      <c r="AE610" s="12">
        <f>Assumptions!$C$64</f>
        <v>25000</v>
      </c>
      <c r="AF610" s="12">
        <f>Assumptions!$C$64</f>
        <v>25000</v>
      </c>
      <c r="AG610" s="12">
        <f>Assumptions!$C$64</f>
        <v>25000</v>
      </c>
      <c r="AH610" s="12">
        <f>Assumptions!$C$64</f>
        <v>25000</v>
      </c>
      <c r="AI610" s="12">
        <f>Assumptions!$C$64</f>
        <v>25000</v>
      </c>
      <c r="AJ610" s="12">
        <f>Assumptions!$C$64</f>
        <v>25000</v>
      </c>
      <c r="AK610" s="12">
        <f>Assumptions!$C$64</f>
        <v>25000</v>
      </c>
      <c r="AL610" s="12">
        <f>Assumptions!$C$64</f>
        <v>25000</v>
      </c>
      <c r="AM610" s="12">
        <f>Assumptions!$C$64</f>
        <v>25000</v>
      </c>
      <c r="AN610" s="12">
        <f>Assumptions!$C$64</f>
        <v>25000</v>
      </c>
      <c r="AO610" s="12">
        <f>Assumptions!$C$64</f>
        <v>25000</v>
      </c>
      <c r="AP610" s="12">
        <f>Assumptions!$C$64</f>
        <v>25000</v>
      </c>
    </row>
    <row r="611">
      <c r="A611" s="11" t="inlineStr">
        <is>
          <t>Equipment</t>
        </is>
      </c>
      <c r="B611" s="14" t="inlineStr">
        <is>
          <t>AED</t>
        </is>
      </c>
      <c r="C611" s="56">
        <f>SUM(G611:R611)</f>
        <v>100000</v>
      </c>
      <c r="D611" s="56">
        <f>SUM(S611:AD611)</f>
        <v>0</v>
      </c>
      <c r="E611" s="56">
        <f>SUM(AE611:AP611)</f>
        <v>0</v>
      </c>
      <c r="G611" s="12">
        <f>IF(G546=1,Assumptions!$C$65,0)</f>
        <v>100000</v>
      </c>
      <c r="H611" s="12">
        <f>IF(H546=1,Assumptions!$C$65,0)</f>
        <v>0</v>
      </c>
      <c r="I611" s="12">
        <f>IF(I546=1,Assumptions!$C$65,0)</f>
        <v>0</v>
      </c>
      <c r="J611" s="12">
        <f>IF(J546=1,Assumptions!$C$65,0)</f>
        <v>0</v>
      </c>
      <c r="K611" s="12">
        <f>IF(K546=1,Assumptions!$C$65,0)</f>
        <v>0</v>
      </c>
      <c r="L611" s="12">
        <f>IF(L546=1,Assumptions!$C$65,0)</f>
        <v>0</v>
      </c>
      <c r="M611" s="12">
        <f>IF(M546=1,Assumptions!$C$65,0)</f>
        <v>0</v>
      </c>
      <c r="N611" s="12">
        <f>IF(N546=1,Assumptions!$C$65,0)</f>
        <v>0</v>
      </c>
      <c r="O611" s="12">
        <f>IF(O546=1,Assumptions!$C$65,0)</f>
        <v>0</v>
      </c>
      <c r="P611" s="12">
        <f>IF(P546=1,Assumptions!$C$65,0)</f>
        <v>0</v>
      </c>
      <c r="Q611" s="12">
        <f>IF(Q546=1,Assumptions!$C$65,0)</f>
        <v>0</v>
      </c>
      <c r="R611" s="12">
        <f>IF(R546=1,Assumptions!$C$65,0)</f>
        <v>0</v>
      </c>
      <c r="S611" s="12">
        <f>IF(S546=1,Assumptions!$C$65,0)</f>
        <v>0</v>
      </c>
      <c r="T611" s="12">
        <f>IF(T546=1,Assumptions!$C$65,0)</f>
        <v>0</v>
      </c>
      <c r="U611" s="12">
        <f>IF(U546=1,Assumptions!$C$65,0)</f>
        <v>0</v>
      </c>
      <c r="V611" s="12">
        <f>IF(V546=1,Assumptions!$C$65,0)</f>
        <v>0</v>
      </c>
      <c r="W611" s="12">
        <f>IF(W546=1,Assumptions!$C$65,0)</f>
        <v>0</v>
      </c>
      <c r="X611" s="12">
        <f>IF(X546=1,Assumptions!$C$65,0)</f>
        <v>0</v>
      </c>
      <c r="Y611" s="12">
        <f>IF(Y546=1,Assumptions!$C$65,0)</f>
        <v>0</v>
      </c>
      <c r="Z611" s="12">
        <f>IF(Z546=1,Assumptions!$C$65,0)</f>
        <v>0</v>
      </c>
      <c r="AA611" s="12">
        <f>IF(AA546=1,Assumptions!$C$65,0)</f>
        <v>0</v>
      </c>
      <c r="AB611" s="12">
        <f>IF(AB546=1,Assumptions!$C$65,0)</f>
        <v>0</v>
      </c>
      <c r="AC611" s="12">
        <f>IF(AC546=1,Assumptions!$C$65,0)</f>
        <v>0</v>
      </c>
      <c r="AD611" s="12">
        <f>IF(AD546=1,Assumptions!$C$65,0)</f>
        <v>0</v>
      </c>
      <c r="AE611" s="12">
        <f>IF(AE546=1,Assumptions!$C$65,0)</f>
        <v>0</v>
      </c>
      <c r="AF611" s="12">
        <f>IF(AF546=1,Assumptions!$C$65,0)</f>
        <v>0</v>
      </c>
      <c r="AG611" s="12">
        <f>IF(AG546=1,Assumptions!$C$65,0)</f>
        <v>0</v>
      </c>
      <c r="AH611" s="12">
        <f>IF(AH546=1,Assumptions!$C$65,0)</f>
        <v>0</v>
      </c>
      <c r="AI611" s="12">
        <f>IF(AI546=1,Assumptions!$C$65,0)</f>
        <v>0</v>
      </c>
      <c r="AJ611" s="12">
        <f>IF(AJ546=1,Assumptions!$C$65,0)</f>
        <v>0</v>
      </c>
      <c r="AK611" s="12">
        <f>IF(AK546=1,Assumptions!$C$65,0)</f>
        <v>0</v>
      </c>
      <c r="AL611" s="12">
        <f>IF(AL546=1,Assumptions!$C$65,0)</f>
        <v>0</v>
      </c>
      <c r="AM611" s="12">
        <f>IF(AM546=1,Assumptions!$C$65,0)</f>
        <v>0</v>
      </c>
      <c r="AN611" s="12">
        <f>IF(AN546=1,Assumptions!$C$65,0)</f>
        <v>0</v>
      </c>
      <c r="AO611" s="12">
        <f>IF(AO546=1,Assumptions!$C$65,0)</f>
        <v>0</v>
      </c>
      <c r="AP611" s="12">
        <f>IF(AP546=1,Assumptions!$C$65,0)</f>
        <v>0</v>
      </c>
    </row>
    <row r="612">
      <c r="A612" s="38" t="inlineStr">
        <is>
          <t>Technology</t>
        </is>
      </c>
      <c r="B612" s="58" t="inlineStr">
        <is>
          <t>AED</t>
        </is>
      </c>
      <c r="C612" s="59">
        <f>SUM(G612:R612)</f>
        <v>1600000</v>
      </c>
      <c r="D612" s="59">
        <f>SUM(S612:AD612)</f>
        <v>1500000</v>
      </c>
      <c r="E612" s="59">
        <f>SUM(AE612:AP612)</f>
        <v>1500000</v>
      </c>
      <c r="F612" s="40" t="n"/>
      <c r="G612" s="51">
        <f>SUM(G609:G611)</f>
        <v>225000</v>
      </c>
      <c r="H612" s="51">
        <f>SUM(H609:H611)</f>
        <v>125000</v>
      </c>
      <c r="I612" s="51">
        <f>SUM(I609:I611)</f>
        <v>125000</v>
      </c>
      <c r="J612" s="51">
        <f>SUM(J609:J611)</f>
        <v>125000</v>
      </c>
      <c r="K612" s="51">
        <f>SUM(K609:K611)</f>
        <v>125000</v>
      </c>
      <c r="L612" s="51">
        <f>SUM(L609:L611)</f>
        <v>125000</v>
      </c>
      <c r="M612" s="51">
        <f>SUM(M609:M611)</f>
        <v>125000</v>
      </c>
      <c r="N612" s="51">
        <f>SUM(N609:N611)</f>
        <v>125000</v>
      </c>
      <c r="O612" s="51">
        <f>SUM(O609:O611)</f>
        <v>125000</v>
      </c>
      <c r="P612" s="51">
        <f>SUM(P609:P611)</f>
        <v>125000</v>
      </c>
      <c r="Q612" s="51">
        <f>SUM(Q609:Q611)</f>
        <v>125000</v>
      </c>
      <c r="R612" s="51">
        <f>SUM(R609:R611)</f>
        <v>125000</v>
      </c>
      <c r="S612" s="51">
        <f>SUM(S609:S611)</f>
        <v>125000</v>
      </c>
      <c r="T612" s="51">
        <f>SUM(T609:T611)</f>
        <v>125000</v>
      </c>
      <c r="U612" s="51">
        <f>SUM(U609:U611)</f>
        <v>125000</v>
      </c>
      <c r="V612" s="51">
        <f>SUM(V609:V611)</f>
        <v>125000</v>
      </c>
      <c r="W612" s="51">
        <f>SUM(W609:W611)</f>
        <v>125000</v>
      </c>
      <c r="X612" s="51">
        <f>SUM(X609:X611)</f>
        <v>125000</v>
      </c>
      <c r="Y612" s="51">
        <f>SUM(Y609:Y611)</f>
        <v>125000</v>
      </c>
      <c r="Z612" s="51">
        <f>SUM(Z609:Z611)</f>
        <v>125000</v>
      </c>
      <c r="AA612" s="51">
        <f>SUM(AA609:AA611)</f>
        <v>125000</v>
      </c>
      <c r="AB612" s="51">
        <f>SUM(AB609:AB611)</f>
        <v>125000</v>
      </c>
      <c r="AC612" s="51">
        <f>SUM(AC609:AC611)</f>
        <v>125000</v>
      </c>
      <c r="AD612" s="51">
        <f>SUM(AD609:AD611)</f>
        <v>125000</v>
      </c>
      <c r="AE612" s="51">
        <f>SUM(AE609:AE611)</f>
        <v>125000</v>
      </c>
      <c r="AF612" s="51">
        <f>SUM(AF609:AF611)</f>
        <v>125000</v>
      </c>
      <c r="AG612" s="51">
        <f>SUM(AG609:AG611)</f>
        <v>125000</v>
      </c>
      <c r="AH612" s="51">
        <f>SUM(AH609:AH611)</f>
        <v>125000</v>
      </c>
      <c r="AI612" s="51">
        <f>SUM(AI609:AI611)</f>
        <v>125000</v>
      </c>
      <c r="AJ612" s="51">
        <f>SUM(AJ609:AJ611)</f>
        <v>125000</v>
      </c>
      <c r="AK612" s="51">
        <f>SUM(AK609:AK611)</f>
        <v>125000</v>
      </c>
      <c r="AL612" s="51">
        <f>SUM(AL609:AL611)</f>
        <v>125000</v>
      </c>
      <c r="AM612" s="51">
        <f>SUM(AM609:AM611)</f>
        <v>125000</v>
      </c>
      <c r="AN612" s="51">
        <f>SUM(AN609:AN611)</f>
        <v>125000</v>
      </c>
      <c r="AO612" s="51">
        <f>SUM(AO609:AO611)</f>
        <v>125000</v>
      </c>
      <c r="AP612" s="51">
        <f>SUM(AP609:AP611)</f>
        <v>125000</v>
      </c>
    </row>
    <row r="613">
      <c r="A613" s="11" t="inlineStr">
        <is>
          <t>Personnel (accounts, support, B2B sales)</t>
        </is>
      </c>
      <c r="B613" s="14" t="inlineStr">
        <is>
          <t>AED</t>
        </is>
      </c>
      <c r="C613" s="56">
        <f>SUM(G613:R613)</f>
        <v>600000</v>
      </c>
      <c r="D613" s="56">
        <f>SUM(S613:AD613)</f>
        <v>600000</v>
      </c>
      <c r="E613" s="56">
        <f>SUM(AE613:AP613)</f>
        <v>600000</v>
      </c>
      <c r="G613" s="12">
        <f>Assumptions!$C$81</f>
        <v>50000</v>
      </c>
      <c r="H613" s="12">
        <f>Assumptions!$C$81</f>
        <v>50000</v>
      </c>
      <c r="I613" s="12">
        <f>Assumptions!$C$81</f>
        <v>50000</v>
      </c>
      <c r="J613" s="12">
        <f>Assumptions!$C$81</f>
        <v>50000</v>
      </c>
      <c r="K613" s="12">
        <f>Assumptions!$C$81</f>
        <v>50000</v>
      </c>
      <c r="L613" s="12">
        <f>Assumptions!$C$81</f>
        <v>50000</v>
      </c>
      <c r="M613" s="12">
        <f>Assumptions!$C$81</f>
        <v>50000</v>
      </c>
      <c r="N613" s="12">
        <f>Assumptions!$C$81</f>
        <v>50000</v>
      </c>
      <c r="O613" s="12">
        <f>Assumptions!$C$81</f>
        <v>50000</v>
      </c>
      <c r="P613" s="12">
        <f>Assumptions!$C$81</f>
        <v>50000</v>
      </c>
      <c r="Q613" s="12">
        <f>Assumptions!$C$81</f>
        <v>50000</v>
      </c>
      <c r="R613" s="12">
        <f>Assumptions!$C$81</f>
        <v>50000</v>
      </c>
      <c r="S613" s="12">
        <f>Assumptions!$C$81</f>
        <v>50000</v>
      </c>
      <c r="T613" s="12">
        <f>Assumptions!$C$81</f>
        <v>50000</v>
      </c>
      <c r="U613" s="12">
        <f>Assumptions!$C$81</f>
        <v>50000</v>
      </c>
      <c r="V613" s="12">
        <f>Assumptions!$C$81</f>
        <v>50000</v>
      </c>
      <c r="W613" s="12">
        <f>Assumptions!$C$81</f>
        <v>50000</v>
      </c>
      <c r="X613" s="12">
        <f>Assumptions!$C$81</f>
        <v>50000</v>
      </c>
      <c r="Y613" s="12">
        <f>Assumptions!$C$81</f>
        <v>50000</v>
      </c>
      <c r="Z613" s="12">
        <f>Assumptions!$C$81</f>
        <v>50000</v>
      </c>
      <c r="AA613" s="12">
        <f>Assumptions!$C$81</f>
        <v>50000</v>
      </c>
      <c r="AB613" s="12">
        <f>Assumptions!$C$81</f>
        <v>50000</v>
      </c>
      <c r="AC613" s="12">
        <f>Assumptions!$C$81</f>
        <v>50000</v>
      </c>
      <c r="AD613" s="12">
        <f>Assumptions!$C$81</f>
        <v>50000</v>
      </c>
      <c r="AE613" s="12">
        <f>Assumptions!$C$81</f>
        <v>50000</v>
      </c>
      <c r="AF613" s="12">
        <f>Assumptions!$C$81</f>
        <v>50000</v>
      </c>
      <c r="AG613" s="12">
        <f>Assumptions!$C$81</f>
        <v>50000</v>
      </c>
      <c r="AH613" s="12">
        <f>Assumptions!$C$81</f>
        <v>50000</v>
      </c>
      <c r="AI613" s="12">
        <f>Assumptions!$C$81</f>
        <v>50000</v>
      </c>
      <c r="AJ613" s="12">
        <f>Assumptions!$C$81</f>
        <v>50000</v>
      </c>
      <c r="AK613" s="12">
        <f>Assumptions!$C$81</f>
        <v>50000</v>
      </c>
      <c r="AL613" s="12">
        <f>Assumptions!$C$81</f>
        <v>50000</v>
      </c>
      <c r="AM613" s="12">
        <f>Assumptions!$C$81</f>
        <v>50000</v>
      </c>
      <c r="AN613" s="12">
        <f>Assumptions!$C$81</f>
        <v>50000</v>
      </c>
      <c r="AO613" s="12">
        <f>Assumptions!$C$81</f>
        <v>50000</v>
      </c>
      <c r="AP613" s="12">
        <f>Assumptions!$C$81</f>
        <v>50000</v>
      </c>
    </row>
    <row r="614">
      <c r="A614" s="11" t="inlineStr">
        <is>
          <t>Office</t>
        </is>
      </c>
      <c r="B614" s="14" t="inlineStr">
        <is>
          <t>AED</t>
        </is>
      </c>
      <c r="C614" s="56">
        <f>SUM(G614:R614)</f>
        <v>500004</v>
      </c>
      <c r="D614" s="56">
        <f>SUM(S614:AD614)</f>
        <v>500004</v>
      </c>
      <c r="E614" s="56">
        <f>SUM(AE614:AP614)</f>
        <v>500004</v>
      </c>
      <c r="G614" s="12">
        <f>Assumptions!$C$82</f>
        <v>41667</v>
      </c>
      <c r="H614" s="12">
        <f>Assumptions!$C$82</f>
        <v>41667</v>
      </c>
      <c r="I614" s="12">
        <f>Assumptions!$C$82</f>
        <v>41667</v>
      </c>
      <c r="J614" s="12">
        <f>Assumptions!$C$82</f>
        <v>41667</v>
      </c>
      <c r="K614" s="12">
        <f>Assumptions!$C$82</f>
        <v>41667</v>
      </c>
      <c r="L614" s="12">
        <f>Assumptions!$C$82</f>
        <v>41667</v>
      </c>
      <c r="M614" s="12">
        <f>Assumptions!$C$82</f>
        <v>41667</v>
      </c>
      <c r="N614" s="12">
        <f>Assumptions!$C$82</f>
        <v>41667</v>
      </c>
      <c r="O614" s="12">
        <f>Assumptions!$C$82</f>
        <v>41667</v>
      </c>
      <c r="P614" s="12">
        <f>Assumptions!$C$82</f>
        <v>41667</v>
      </c>
      <c r="Q614" s="12">
        <f>Assumptions!$C$82</f>
        <v>41667</v>
      </c>
      <c r="R614" s="12">
        <f>Assumptions!$C$82</f>
        <v>41667</v>
      </c>
      <c r="S614" s="12">
        <f>Assumptions!$C$82</f>
        <v>41667</v>
      </c>
      <c r="T614" s="12">
        <f>Assumptions!$C$82</f>
        <v>41667</v>
      </c>
      <c r="U614" s="12">
        <f>Assumptions!$C$82</f>
        <v>41667</v>
      </c>
      <c r="V614" s="12">
        <f>Assumptions!$C$82</f>
        <v>41667</v>
      </c>
      <c r="W614" s="12">
        <f>Assumptions!$C$82</f>
        <v>41667</v>
      </c>
      <c r="X614" s="12">
        <f>Assumptions!$C$82</f>
        <v>41667</v>
      </c>
      <c r="Y614" s="12">
        <f>Assumptions!$C$82</f>
        <v>41667</v>
      </c>
      <c r="Z614" s="12">
        <f>Assumptions!$C$82</f>
        <v>41667</v>
      </c>
      <c r="AA614" s="12">
        <f>Assumptions!$C$82</f>
        <v>41667</v>
      </c>
      <c r="AB614" s="12">
        <f>Assumptions!$C$82</f>
        <v>41667</v>
      </c>
      <c r="AC614" s="12">
        <f>Assumptions!$C$82</f>
        <v>41667</v>
      </c>
      <c r="AD614" s="12">
        <f>Assumptions!$C$82</f>
        <v>41667</v>
      </c>
      <c r="AE614" s="12">
        <f>Assumptions!$C$82</f>
        <v>41667</v>
      </c>
      <c r="AF614" s="12">
        <f>Assumptions!$C$82</f>
        <v>41667</v>
      </c>
      <c r="AG614" s="12">
        <f>Assumptions!$C$82</f>
        <v>41667</v>
      </c>
      <c r="AH614" s="12">
        <f>Assumptions!$C$82</f>
        <v>41667</v>
      </c>
      <c r="AI614" s="12">
        <f>Assumptions!$C$82</f>
        <v>41667</v>
      </c>
      <c r="AJ614" s="12">
        <f>Assumptions!$C$82</f>
        <v>41667</v>
      </c>
      <c r="AK614" s="12">
        <f>Assumptions!$C$82</f>
        <v>41667</v>
      </c>
      <c r="AL614" s="12">
        <f>Assumptions!$C$82</f>
        <v>41667</v>
      </c>
      <c r="AM614" s="12">
        <f>Assumptions!$C$82</f>
        <v>41667</v>
      </c>
      <c r="AN614" s="12">
        <f>Assumptions!$C$82</f>
        <v>41667</v>
      </c>
      <c r="AO614" s="12">
        <f>Assumptions!$C$82</f>
        <v>41667</v>
      </c>
      <c r="AP614" s="12">
        <f>Assumptions!$C$82</f>
        <v>41667</v>
      </c>
    </row>
    <row r="615">
      <c r="A615" s="11" t="inlineStr">
        <is>
          <t>D&amp;O and PI insurance</t>
        </is>
      </c>
      <c r="B615" s="14" t="inlineStr">
        <is>
          <t>AED</t>
        </is>
      </c>
      <c r="C615" s="56">
        <f>SUM(G615:R615)</f>
        <v>99996</v>
      </c>
      <c r="D615" s="56">
        <f>SUM(S615:AD615)</f>
        <v>99996</v>
      </c>
      <c r="E615" s="56">
        <f>SUM(AE615:AP615)</f>
        <v>99996</v>
      </c>
      <c r="G615" s="12">
        <f>Assumptions!$C$83</f>
        <v>8333</v>
      </c>
      <c r="H615" s="12">
        <f>Assumptions!$C$83</f>
        <v>8333</v>
      </c>
      <c r="I615" s="12">
        <f>Assumptions!$C$83</f>
        <v>8333</v>
      </c>
      <c r="J615" s="12">
        <f>Assumptions!$C$83</f>
        <v>8333</v>
      </c>
      <c r="K615" s="12">
        <f>Assumptions!$C$83</f>
        <v>8333</v>
      </c>
      <c r="L615" s="12">
        <f>Assumptions!$C$83</f>
        <v>8333</v>
      </c>
      <c r="M615" s="12">
        <f>Assumptions!$C$83</f>
        <v>8333</v>
      </c>
      <c r="N615" s="12">
        <f>Assumptions!$C$83</f>
        <v>8333</v>
      </c>
      <c r="O615" s="12">
        <f>Assumptions!$C$83</f>
        <v>8333</v>
      </c>
      <c r="P615" s="12">
        <f>Assumptions!$C$83</f>
        <v>8333</v>
      </c>
      <c r="Q615" s="12">
        <f>Assumptions!$C$83</f>
        <v>8333</v>
      </c>
      <c r="R615" s="12">
        <f>Assumptions!$C$83</f>
        <v>8333</v>
      </c>
      <c r="S615" s="12">
        <f>Assumptions!$C$83</f>
        <v>8333</v>
      </c>
      <c r="T615" s="12">
        <f>Assumptions!$C$83</f>
        <v>8333</v>
      </c>
      <c r="U615" s="12">
        <f>Assumptions!$C$83</f>
        <v>8333</v>
      </c>
      <c r="V615" s="12">
        <f>Assumptions!$C$83</f>
        <v>8333</v>
      </c>
      <c r="W615" s="12">
        <f>Assumptions!$C$83</f>
        <v>8333</v>
      </c>
      <c r="X615" s="12">
        <f>Assumptions!$C$83</f>
        <v>8333</v>
      </c>
      <c r="Y615" s="12">
        <f>Assumptions!$C$83</f>
        <v>8333</v>
      </c>
      <c r="Z615" s="12">
        <f>Assumptions!$C$83</f>
        <v>8333</v>
      </c>
      <c r="AA615" s="12">
        <f>Assumptions!$C$83</f>
        <v>8333</v>
      </c>
      <c r="AB615" s="12">
        <f>Assumptions!$C$83</f>
        <v>8333</v>
      </c>
      <c r="AC615" s="12">
        <f>Assumptions!$C$83</f>
        <v>8333</v>
      </c>
      <c r="AD615" s="12">
        <f>Assumptions!$C$83</f>
        <v>8333</v>
      </c>
      <c r="AE615" s="12">
        <f>Assumptions!$C$83</f>
        <v>8333</v>
      </c>
      <c r="AF615" s="12">
        <f>Assumptions!$C$83</f>
        <v>8333</v>
      </c>
      <c r="AG615" s="12">
        <f>Assumptions!$C$83</f>
        <v>8333</v>
      </c>
      <c r="AH615" s="12">
        <f>Assumptions!$C$83</f>
        <v>8333</v>
      </c>
      <c r="AI615" s="12">
        <f>Assumptions!$C$83</f>
        <v>8333</v>
      </c>
      <c r="AJ615" s="12">
        <f>Assumptions!$C$83</f>
        <v>8333</v>
      </c>
      <c r="AK615" s="12">
        <f>Assumptions!$C$83</f>
        <v>8333</v>
      </c>
      <c r="AL615" s="12">
        <f>Assumptions!$C$83</f>
        <v>8333</v>
      </c>
      <c r="AM615" s="12">
        <f>Assumptions!$C$83</f>
        <v>8333</v>
      </c>
      <c r="AN615" s="12">
        <f>Assumptions!$C$83</f>
        <v>8333</v>
      </c>
      <c r="AO615" s="12">
        <f>Assumptions!$C$83</f>
        <v>8333</v>
      </c>
      <c r="AP615" s="12">
        <f>Assumptions!$C$83</f>
        <v>8333</v>
      </c>
    </row>
    <row r="616">
      <c r="A616" s="11" t="inlineStr">
        <is>
          <t>Board fees</t>
        </is>
      </c>
      <c r="B616" s="14" t="inlineStr">
        <is>
          <t>AED</t>
        </is>
      </c>
      <c r="C616" s="56">
        <f>SUM(G616:R616)</f>
        <v>480000</v>
      </c>
      <c r="D616" s="56">
        <f>SUM(S616:AD616)</f>
        <v>480000</v>
      </c>
      <c r="E616" s="56">
        <f>SUM(AE616:AP616)</f>
        <v>480000</v>
      </c>
      <c r="G616" s="12">
        <f>Assumptions!$C$84*Assumptions!$C$85</f>
        <v>40000</v>
      </c>
      <c r="H616" s="12">
        <f>Assumptions!$C$84*Assumptions!$C$85</f>
        <v>40000</v>
      </c>
      <c r="I616" s="12">
        <f>Assumptions!$C$84*Assumptions!$C$85</f>
        <v>40000</v>
      </c>
      <c r="J616" s="12">
        <f>Assumptions!$C$84*Assumptions!$C$85</f>
        <v>40000</v>
      </c>
      <c r="K616" s="12">
        <f>Assumptions!$C$84*Assumptions!$C$85</f>
        <v>40000</v>
      </c>
      <c r="L616" s="12">
        <f>Assumptions!$C$84*Assumptions!$C$85</f>
        <v>40000</v>
      </c>
      <c r="M616" s="12">
        <f>Assumptions!$C$84*Assumptions!$C$85</f>
        <v>40000</v>
      </c>
      <c r="N616" s="12">
        <f>Assumptions!$C$84*Assumptions!$C$85</f>
        <v>40000</v>
      </c>
      <c r="O616" s="12">
        <f>Assumptions!$C$84*Assumptions!$C$85</f>
        <v>40000</v>
      </c>
      <c r="P616" s="12">
        <f>Assumptions!$C$84*Assumptions!$C$85</f>
        <v>40000</v>
      </c>
      <c r="Q616" s="12">
        <f>Assumptions!$C$84*Assumptions!$C$85</f>
        <v>40000</v>
      </c>
      <c r="R616" s="12">
        <f>Assumptions!$C$84*Assumptions!$C$85</f>
        <v>40000</v>
      </c>
      <c r="S616" s="12">
        <f>Assumptions!$C$84*Assumptions!$C$85</f>
        <v>40000</v>
      </c>
      <c r="T616" s="12">
        <f>Assumptions!$C$84*Assumptions!$C$85</f>
        <v>40000</v>
      </c>
      <c r="U616" s="12">
        <f>Assumptions!$C$84*Assumptions!$C$85</f>
        <v>40000</v>
      </c>
      <c r="V616" s="12">
        <f>Assumptions!$C$84*Assumptions!$C$85</f>
        <v>40000</v>
      </c>
      <c r="W616" s="12">
        <f>Assumptions!$C$84*Assumptions!$C$85</f>
        <v>40000</v>
      </c>
      <c r="X616" s="12">
        <f>Assumptions!$C$84*Assumptions!$C$85</f>
        <v>40000</v>
      </c>
      <c r="Y616" s="12">
        <f>Assumptions!$C$84*Assumptions!$C$85</f>
        <v>40000</v>
      </c>
      <c r="Z616" s="12">
        <f>Assumptions!$C$84*Assumptions!$C$85</f>
        <v>40000</v>
      </c>
      <c r="AA616" s="12">
        <f>Assumptions!$C$84*Assumptions!$C$85</f>
        <v>40000</v>
      </c>
      <c r="AB616" s="12">
        <f>Assumptions!$C$84*Assumptions!$C$85</f>
        <v>40000</v>
      </c>
      <c r="AC616" s="12">
        <f>Assumptions!$C$84*Assumptions!$C$85</f>
        <v>40000</v>
      </c>
      <c r="AD616" s="12">
        <f>Assumptions!$C$84*Assumptions!$C$85</f>
        <v>40000</v>
      </c>
      <c r="AE616" s="12">
        <f>Assumptions!$C$84*Assumptions!$C$85</f>
        <v>40000</v>
      </c>
      <c r="AF616" s="12">
        <f>Assumptions!$C$84*Assumptions!$C$85</f>
        <v>40000</v>
      </c>
      <c r="AG616" s="12">
        <f>Assumptions!$C$84*Assumptions!$C$85</f>
        <v>40000</v>
      </c>
      <c r="AH616" s="12">
        <f>Assumptions!$C$84*Assumptions!$C$85</f>
        <v>40000</v>
      </c>
      <c r="AI616" s="12">
        <f>Assumptions!$C$84*Assumptions!$C$85</f>
        <v>40000</v>
      </c>
      <c r="AJ616" s="12">
        <f>Assumptions!$C$84*Assumptions!$C$85</f>
        <v>40000</v>
      </c>
      <c r="AK616" s="12">
        <f>Assumptions!$C$84*Assumptions!$C$85</f>
        <v>40000</v>
      </c>
      <c r="AL616" s="12">
        <f>Assumptions!$C$84*Assumptions!$C$85</f>
        <v>40000</v>
      </c>
      <c r="AM616" s="12">
        <f>Assumptions!$C$84*Assumptions!$C$85</f>
        <v>40000</v>
      </c>
      <c r="AN616" s="12">
        <f>Assumptions!$C$84*Assumptions!$C$85</f>
        <v>40000</v>
      </c>
      <c r="AO616" s="12">
        <f>Assumptions!$C$84*Assumptions!$C$85</f>
        <v>40000</v>
      </c>
      <c r="AP616" s="12">
        <f>Assumptions!$C$84*Assumptions!$C$85</f>
        <v>40000</v>
      </c>
    </row>
    <row r="617">
      <c r="A617" s="11" t="inlineStr">
        <is>
          <t>Legal, regulatory and accounting</t>
        </is>
      </c>
      <c r="B617" s="14" t="inlineStr">
        <is>
          <t>AED</t>
        </is>
      </c>
      <c r="C617" s="56">
        <f>SUM(G617:R617)</f>
        <v>140000</v>
      </c>
      <c r="D617" s="56">
        <f>SUM(S617:AD617)</f>
        <v>90000</v>
      </c>
      <c r="E617" s="56">
        <f>SUM(AE617:AP617)</f>
        <v>90000</v>
      </c>
      <c r="G617" s="12">
        <f>Assumptions!$C$86+IF(G546=1,Assumptions!$C$87,0)</f>
        <v>57500</v>
      </c>
      <c r="H617" s="12">
        <f>Assumptions!$C$86+IF(H546=1,Assumptions!$C$87,0)</f>
        <v>7500</v>
      </c>
      <c r="I617" s="12">
        <f>Assumptions!$C$86+IF(I546=1,Assumptions!$C$87,0)</f>
        <v>7500</v>
      </c>
      <c r="J617" s="12">
        <f>Assumptions!$C$86+IF(J546=1,Assumptions!$C$87,0)</f>
        <v>7500</v>
      </c>
      <c r="K617" s="12">
        <f>Assumptions!$C$86+IF(K546=1,Assumptions!$C$87,0)</f>
        <v>7500</v>
      </c>
      <c r="L617" s="12">
        <f>Assumptions!$C$86+IF(L546=1,Assumptions!$C$87,0)</f>
        <v>7500</v>
      </c>
      <c r="M617" s="12">
        <f>Assumptions!$C$86+IF(M546=1,Assumptions!$C$87,0)</f>
        <v>7500</v>
      </c>
      <c r="N617" s="12">
        <f>Assumptions!$C$86+IF(N546=1,Assumptions!$C$87,0)</f>
        <v>7500</v>
      </c>
      <c r="O617" s="12">
        <f>Assumptions!$C$86+IF(O546=1,Assumptions!$C$87,0)</f>
        <v>7500</v>
      </c>
      <c r="P617" s="12">
        <f>Assumptions!$C$86+IF(P546=1,Assumptions!$C$87,0)</f>
        <v>7500</v>
      </c>
      <c r="Q617" s="12">
        <f>Assumptions!$C$86+IF(Q546=1,Assumptions!$C$87,0)</f>
        <v>7500</v>
      </c>
      <c r="R617" s="12">
        <f>Assumptions!$C$86+IF(R546=1,Assumptions!$C$87,0)</f>
        <v>7500</v>
      </c>
      <c r="S617" s="12">
        <f>Assumptions!$C$86+IF(S546=1,Assumptions!$C$87,0)</f>
        <v>7500</v>
      </c>
      <c r="T617" s="12">
        <f>Assumptions!$C$86+IF(T546=1,Assumptions!$C$87,0)</f>
        <v>7500</v>
      </c>
      <c r="U617" s="12">
        <f>Assumptions!$C$86+IF(U546=1,Assumptions!$C$87,0)</f>
        <v>7500</v>
      </c>
      <c r="V617" s="12">
        <f>Assumptions!$C$86+IF(V546=1,Assumptions!$C$87,0)</f>
        <v>7500</v>
      </c>
      <c r="W617" s="12">
        <f>Assumptions!$C$86+IF(W546=1,Assumptions!$C$87,0)</f>
        <v>7500</v>
      </c>
      <c r="X617" s="12">
        <f>Assumptions!$C$86+IF(X546=1,Assumptions!$C$87,0)</f>
        <v>7500</v>
      </c>
      <c r="Y617" s="12">
        <f>Assumptions!$C$86+IF(Y546=1,Assumptions!$C$87,0)</f>
        <v>7500</v>
      </c>
      <c r="Z617" s="12">
        <f>Assumptions!$C$86+IF(Z546=1,Assumptions!$C$87,0)</f>
        <v>7500</v>
      </c>
      <c r="AA617" s="12">
        <f>Assumptions!$C$86+IF(AA546=1,Assumptions!$C$87,0)</f>
        <v>7500</v>
      </c>
      <c r="AB617" s="12">
        <f>Assumptions!$C$86+IF(AB546=1,Assumptions!$C$87,0)</f>
        <v>7500</v>
      </c>
      <c r="AC617" s="12">
        <f>Assumptions!$C$86+IF(AC546=1,Assumptions!$C$87,0)</f>
        <v>7500</v>
      </c>
      <c r="AD617" s="12">
        <f>Assumptions!$C$86+IF(AD546=1,Assumptions!$C$87,0)</f>
        <v>7500</v>
      </c>
      <c r="AE617" s="12">
        <f>Assumptions!$C$86+IF(AE546=1,Assumptions!$C$87,0)</f>
        <v>7500</v>
      </c>
      <c r="AF617" s="12">
        <f>Assumptions!$C$86+IF(AF546=1,Assumptions!$C$87,0)</f>
        <v>7500</v>
      </c>
      <c r="AG617" s="12">
        <f>Assumptions!$C$86+IF(AG546=1,Assumptions!$C$87,0)</f>
        <v>7500</v>
      </c>
      <c r="AH617" s="12">
        <f>Assumptions!$C$86+IF(AH546=1,Assumptions!$C$87,0)</f>
        <v>7500</v>
      </c>
      <c r="AI617" s="12">
        <f>Assumptions!$C$86+IF(AI546=1,Assumptions!$C$87,0)</f>
        <v>7500</v>
      </c>
      <c r="AJ617" s="12">
        <f>Assumptions!$C$86+IF(AJ546=1,Assumptions!$C$87,0)</f>
        <v>7500</v>
      </c>
      <c r="AK617" s="12">
        <f>Assumptions!$C$86+IF(AK546=1,Assumptions!$C$87,0)</f>
        <v>7500</v>
      </c>
      <c r="AL617" s="12">
        <f>Assumptions!$C$86+IF(AL546=1,Assumptions!$C$87,0)</f>
        <v>7500</v>
      </c>
      <c r="AM617" s="12">
        <f>Assumptions!$C$86+IF(AM546=1,Assumptions!$C$87,0)</f>
        <v>7500</v>
      </c>
      <c r="AN617" s="12">
        <f>Assumptions!$C$86+IF(AN546=1,Assumptions!$C$87,0)</f>
        <v>7500</v>
      </c>
      <c r="AO617" s="12">
        <f>Assumptions!$C$86+IF(AO546=1,Assumptions!$C$87,0)</f>
        <v>7500</v>
      </c>
      <c r="AP617" s="12">
        <f>Assumptions!$C$86+IF(AP546=1,Assumptions!$C$87,0)</f>
        <v>7500</v>
      </c>
    </row>
    <row r="618">
      <c r="A618" s="35" t="inlineStr">
        <is>
          <t>Cash (AED)</t>
        </is>
      </c>
      <c r="B618" s="14" t="inlineStr">
        <is>
          <t>AED</t>
        </is>
      </c>
      <c r="C618" s="56">
        <f>SUM(G618:R618)</f>
        <v>0</v>
      </c>
      <c r="D618" s="56">
        <f>SUM(S618:AD618)</f>
        <v>0</v>
      </c>
      <c r="E618" s="56">
        <f>SUM(AE618:AP618)</f>
        <v>0</v>
      </c>
      <c r="G618" s="12">
        <f>Assumptions!$C$88</f>
        <v>0</v>
      </c>
      <c r="H618" s="12">
        <f>Assumptions!$C$88</f>
        <v>0</v>
      </c>
      <c r="I618" s="12">
        <f>Assumptions!$C$88</f>
        <v>0</v>
      </c>
      <c r="J618" s="12">
        <f>Assumptions!$C$88</f>
        <v>0</v>
      </c>
      <c r="K618" s="12">
        <f>Assumptions!$C$88</f>
        <v>0</v>
      </c>
      <c r="L618" s="12">
        <f>Assumptions!$C$88</f>
        <v>0</v>
      </c>
      <c r="M618" s="12">
        <f>Assumptions!$C$88</f>
        <v>0</v>
      </c>
      <c r="N618" s="12">
        <f>Assumptions!$C$88</f>
        <v>0</v>
      </c>
      <c r="O618" s="12">
        <f>Assumptions!$C$88</f>
        <v>0</v>
      </c>
      <c r="P618" s="12">
        <f>Assumptions!$C$88</f>
        <v>0</v>
      </c>
      <c r="Q618" s="12">
        <f>Assumptions!$C$88</f>
        <v>0</v>
      </c>
      <c r="R618" s="12">
        <f>Assumptions!$C$88</f>
        <v>0</v>
      </c>
      <c r="S618" s="12">
        <f>Assumptions!$C$88</f>
        <v>0</v>
      </c>
      <c r="T618" s="12">
        <f>Assumptions!$C$88</f>
        <v>0</v>
      </c>
      <c r="U618" s="12">
        <f>Assumptions!$C$88</f>
        <v>0</v>
      </c>
      <c r="V618" s="12">
        <f>Assumptions!$C$88</f>
        <v>0</v>
      </c>
      <c r="W618" s="12">
        <f>Assumptions!$C$88</f>
        <v>0</v>
      </c>
      <c r="X618" s="12">
        <f>Assumptions!$C$88</f>
        <v>0</v>
      </c>
      <c r="Y618" s="12">
        <f>Assumptions!$C$88</f>
        <v>0</v>
      </c>
      <c r="Z618" s="12">
        <f>Assumptions!$C$88</f>
        <v>0</v>
      </c>
      <c r="AA618" s="12">
        <f>Assumptions!$C$88</f>
        <v>0</v>
      </c>
      <c r="AB618" s="12">
        <f>Assumptions!$C$88</f>
        <v>0</v>
      </c>
      <c r="AC618" s="12">
        <f>Assumptions!$C$88</f>
        <v>0</v>
      </c>
      <c r="AD618" s="12">
        <f>Assumptions!$C$88</f>
        <v>0</v>
      </c>
      <c r="AE618" s="12">
        <f>Assumptions!$C$88</f>
        <v>0</v>
      </c>
      <c r="AF618" s="12">
        <f>Assumptions!$C$88</f>
        <v>0</v>
      </c>
      <c r="AG618" s="12">
        <f>Assumptions!$C$88</f>
        <v>0</v>
      </c>
      <c r="AH618" s="12">
        <f>Assumptions!$C$88</f>
        <v>0</v>
      </c>
      <c r="AI618" s="12">
        <f>Assumptions!$C$88</f>
        <v>0</v>
      </c>
      <c r="AJ618" s="12">
        <f>Assumptions!$C$88</f>
        <v>0</v>
      </c>
      <c r="AK618" s="12">
        <f>Assumptions!$C$88</f>
        <v>0</v>
      </c>
      <c r="AL618" s="12">
        <f>Assumptions!$C$88</f>
        <v>0</v>
      </c>
      <c r="AM618" s="12">
        <f>Assumptions!$C$88</f>
        <v>0</v>
      </c>
      <c r="AN618" s="12">
        <f>Assumptions!$C$88</f>
        <v>0</v>
      </c>
      <c r="AO618" s="12">
        <f>Assumptions!$C$88</f>
        <v>0</v>
      </c>
      <c r="AP618" s="12">
        <f>Assumptions!$C$88</f>
        <v>0</v>
      </c>
    </row>
    <row r="619">
      <c r="A619" s="38" t="inlineStr">
        <is>
          <t>Administration</t>
        </is>
      </c>
      <c r="B619" s="58" t="inlineStr">
        <is>
          <t>AED</t>
        </is>
      </c>
      <c r="C619" s="59">
        <f>SUM(G619:R619)</f>
        <v>1820000</v>
      </c>
      <c r="D619" s="59">
        <f>SUM(S619:AD619)</f>
        <v>1770000</v>
      </c>
      <c r="E619" s="59">
        <f>SUM(AE619:AP619)</f>
        <v>1770000</v>
      </c>
      <c r="F619" s="40" t="n"/>
      <c r="G619" s="51">
        <f>SUM(G613:G618)</f>
        <v>197500</v>
      </c>
      <c r="H619" s="51">
        <f>SUM(H613:H618)</f>
        <v>147500</v>
      </c>
      <c r="I619" s="51">
        <f>SUM(I613:I618)</f>
        <v>147500</v>
      </c>
      <c r="J619" s="51">
        <f>SUM(J613:J618)</f>
        <v>147500</v>
      </c>
      <c r="K619" s="51">
        <f>SUM(K613:K618)</f>
        <v>147500</v>
      </c>
      <c r="L619" s="51">
        <f>SUM(L613:L618)</f>
        <v>147500</v>
      </c>
      <c r="M619" s="51">
        <f>SUM(M613:M618)</f>
        <v>147500</v>
      </c>
      <c r="N619" s="51">
        <f>SUM(N613:N618)</f>
        <v>147500</v>
      </c>
      <c r="O619" s="51">
        <f>SUM(O613:O618)</f>
        <v>147500</v>
      </c>
      <c r="P619" s="51">
        <f>SUM(P613:P618)</f>
        <v>147500</v>
      </c>
      <c r="Q619" s="51">
        <f>SUM(Q613:Q618)</f>
        <v>147500</v>
      </c>
      <c r="R619" s="51">
        <f>SUM(R613:R618)</f>
        <v>147500</v>
      </c>
      <c r="S619" s="51">
        <f>SUM(S613:S618)</f>
        <v>147500</v>
      </c>
      <c r="T619" s="51">
        <f>SUM(T613:T618)</f>
        <v>147500</v>
      </c>
      <c r="U619" s="51">
        <f>SUM(U613:U618)</f>
        <v>147500</v>
      </c>
      <c r="V619" s="51">
        <f>SUM(V613:V618)</f>
        <v>147500</v>
      </c>
      <c r="W619" s="51">
        <f>SUM(W613:W618)</f>
        <v>147500</v>
      </c>
      <c r="X619" s="51">
        <f>SUM(X613:X618)</f>
        <v>147500</v>
      </c>
      <c r="Y619" s="51">
        <f>SUM(Y613:Y618)</f>
        <v>147500</v>
      </c>
      <c r="Z619" s="51">
        <f>SUM(Z613:Z618)</f>
        <v>147500</v>
      </c>
      <c r="AA619" s="51">
        <f>SUM(AA613:AA618)</f>
        <v>147500</v>
      </c>
      <c r="AB619" s="51">
        <f>SUM(AB613:AB618)</f>
        <v>147500</v>
      </c>
      <c r="AC619" s="51">
        <f>SUM(AC613:AC618)</f>
        <v>147500</v>
      </c>
      <c r="AD619" s="51">
        <f>SUM(AD613:AD618)</f>
        <v>147500</v>
      </c>
      <c r="AE619" s="51">
        <f>SUM(AE613:AE618)</f>
        <v>147500</v>
      </c>
      <c r="AF619" s="51">
        <f>SUM(AF613:AF618)</f>
        <v>147500</v>
      </c>
      <c r="AG619" s="51">
        <f>SUM(AG613:AG618)</f>
        <v>147500</v>
      </c>
      <c r="AH619" s="51">
        <f>SUM(AH613:AH618)</f>
        <v>147500</v>
      </c>
      <c r="AI619" s="51">
        <f>SUM(AI613:AI618)</f>
        <v>147500</v>
      </c>
      <c r="AJ619" s="51">
        <f>SUM(AJ613:AJ618)</f>
        <v>147500</v>
      </c>
      <c r="AK619" s="51">
        <f>SUM(AK613:AK618)</f>
        <v>147500</v>
      </c>
      <c r="AL619" s="51">
        <f>SUM(AL613:AL618)</f>
        <v>147500</v>
      </c>
      <c r="AM619" s="51">
        <f>SUM(AM613:AM618)</f>
        <v>147500</v>
      </c>
      <c r="AN619" s="51">
        <f>SUM(AN613:AN618)</f>
        <v>147500</v>
      </c>
      <c r="AO619" s="51">
        <f>SUM(AO613:AO618)</f>
        <v>147500</v>
      </c>
      <c r="AP619" s="51">
        <f>SUM(AP613:AP618)</f>
        <v>147500</v>
      </c>
    </row>
    <row r="620">
      <c r="A620" s="11" t="inlineStr">
        <is>
          <t>Operating costs before contingency</t>
        </is>
      </c>
      <c r="B620" s="14" t="inlineStr">
        <is>
          <t>AED</t>
        </is>
      </c>
      <c r="C620" s="56">
        <f>SUM(G620:R620)</f>
        <v>6710484.2545706</v>
      </c>
      <c r="D620" s="56">
        <f>SUM(S620:AD620)</f>
        <v>7440016.13137332</v>
      </c>
      <c r="E620" s="56">
        <f>SUM(AE620:AP620)</f>
        <v>8392395.01186004</v>
      </c>
      <c r="G620" s="12">
        <f>G598+G606+G608+G612+G619</f>
        <v>693430.825499771</v>
      </c>
      <c r="H620" s="12">
        <f>H598+H606+H608+H612+H619</f>
        <v>544328.20089957</v>
      </c>
      <c r="I620" s="12">
        <f>I598+I606+I608+I612+I619</f>
        <v>545175.150057958</v>
      </c>
      <c r="J620" s="12">
        <f>J598+J606+J608+J612+J619</f>
        <v>545975.97857951</v>
      </c>
      <c r="K620" s="12">
        <f>K598+K606+K608+K612+K619</f>
        <v>557549.580128916</v>
      </c>
      <c r="L620" s="12">
        <f>L598+L606+L608+L612+L619</f>
        <v>559084.479579807</v>
      </c>
      <c r="M620" s="12">
        <f>M598+M606+M608+M612+M619</f>
        <v>540583.87136276</v>
      </c>
      <c r="N620" s="12">
        <f>N598+N606+N608+N612+N619</f>
        <v>542050.653565959</v>
      </c>
      <c r="O620" s="12">
        <f>O598+O606+O608+O612+O619</f>
        <v>543487.45827692</v>
      </c>
      <c r="P620" s="12">
        <f>P598+P606+P608+P612+P619</f>
        <v>544896.678596384</v>
      </c>
      <c r="Q620" s="12">
        <f>Q598+Q606+Q608+Q612+Q619</f>
        <v>546280.492704902</v>
      </c>
      <c r="R620" s="12">
        <f>R598+R606+R608+R612+R619</f>
        <v>547640.885318144</v>
      </c>
      <c r="S620" s="12">
        <f>S598+S606+S608+S612+S619</f>
        <v>601694.194802747</v>
      </c>
      <c r="T620" s="12">
        <f>T598+T606+T608+T612+T619</f>
        <v>603203.749962538</v>
      </c>
      <c r="U620" s="12">
        <f>U598+U606+U608+U612+U619</f>
        <v>604679.114341976</v>
      </c>
      <c r="V620" s="12">
        <f>V598+V606+V608+V612+V619</f>
        <v>606123.018802774</v>
      </c>
      <c r="W620" s="12">
        <f>W598+W606+W608+W612+W619</f>
        <v>612515.698825155</v>
      </c>
      <c r="X620" s="12">
        <f>X598+X606+X608+X612+X619</f>
        <v>613781.669014316</v>
      </c>
      <c r="Y620" s="12">
        <f>Y598+Y606+Y608+Y612+Y619</f>
        <v>630022.994962475</v>
      </c>
      <c r="Z620" s="12">
        <f>Z598+Z606+Z608+Z612+Z619</f>
        <v>631241.562766052</v>
      </c>
      <c r="AA620" s="12">
        <f>AA598+AA606+AA608+AA612+AA619</f>
        <v>632439.096462644</v>
      </c>
      <c r="AB620" s="12">
        <f>AB598+AB606+AB608+AB612+AB619</f>
        <v>633617.173621722</v>
      </c>
      <c r="AC620" s="12">
        <f>AC598+AC606+AC608+AC612+AC619</f>
        <v>634777.239295824</v>
      </c>
      <c r="AD620" s="12">
        <f>AD598+AD606+AD608+AD612+AD619</f>
        <v>635920.618515101</v>
      </c>
      <c r="AE620" s="12">
        <f>AE598+AE606+AE608+AE612+AE619</f>
        <v>689995.431549137</v>
      </c>
      <c r="AF620" s="12">
        <f>AF598+AF606+AF608+AF612+AF619</f>
        <v>691313.876560986</v>
      </c>
      <c r="AG620" s="12">
        <f>AG598+AG606+AG608+AG612+AG619</f>
        <v>692602.702168679</v>
      </c>
      <c r="AH620" s="12">
        <f>AH598+AH606+AH608+AH612+AH619</f>
        <v>693864.24457992</v>
      </c>
      <c r="AI620" s="12">
        <f>AI598+AI606+AI608+AI612+AI619</f>
        <v>699331.720244734</v>
      </c>
      <c r="AJ620" s="12">
        <f>AJ598+AJ606+AJ608+AJ612+AJ619</f>
        <v>700440.983841158</v>
      </c>
      <c r="AK620" s="12">
        <f>AK598+AK606+AK608+AK612+AK619</f>
        <v>701528.809065754</v>
      </c>
      <c r="AL620" s="12">
        <f>AL598+AL606+AL608+AL612+AL619</f>
        <v>702596.817476599</v>
      </c>
      <c r="AM620" s="12">
        <f>AM598+AM606+AM608+AM612+AM619</f>
        <v>703646.493107589</v>
      </c>
      <c r="AN620" s="12">
        <f>AN598+AN606+AN608+AN612+AN619</f>
        <v>704679.195547581</v>
      </c>
      <c r="AO620" s="12">
        <f>AO598+AO606+AO608+AO612+AO619</f>
        <v>705696.171655451</v>
      </c>
      <c r="AP620" s="12">
        <f>AP598+AP606+AP608+AP612+AP619</f>
        <v>706698.566062453</v>
      </c>
    </row>
    <row r="621">
      <c r="A621" s="4" t="inlineStr">
        <is>
          <t>Contingency</t>
        </is>
      </c>
      <c r="B621" s="14" t="inlineStr">
        <is>
          <t>AED</t>
        </is>
      </c>
      <c r="C621" s="56">
        <f>SUM(G621:R621)</f>
        <v>1006572.63818559</v>
      </c>
      <c r="D621" s="56">
        <f>SUM(S621:AD621)</f>
        <v>1116002.419706</v>
      </c>
      <c r="E621" s="56">
        <f>SUM(AE621:AP621)</f>
        <v>1258859.25177901</v>
      </c>
      <c r="G621" s="57">
        <f>G620*Assumptions!$C$91</f>
        <v>104014.623824966</v>
      </c>
      <c r="H621" s="57">
        <f>H620*Assumptions!$C$91</f>
        <v>81649.2301349355</v>
      </c>
      <c r="I621" s="57">
        <f>I620*Assumptions!$C$91</f>
        <v>81776.2725086937</v>
      </c>
      <c r="J621" s="57">
        <f>J620*Assumptions!$C$91</f>
        <v>81896.3967869264</v>
      </c>
      <c r="K621" s="57">
        <f>K620*Assumptions!$C$91</f>
        <v>83632.4370193373</v>
      </c>
      <c r="L621" s="57">
        <f>L620*Assumptions!$C$91</f>
        <v>83862.671936971</v>
      </c>
      <c r="M621" s="57">
        <f>M620*Assumptions!$C$91</f>
        <v>81087.5807044141</v>
      </c>
      <c r="N621" s="57">
        <f>N620*Assumptions!$C$91</f>
        <v>81307.5980348938</v>
      </c>
      <c r="O621" s="57">
        <f>O620*Assumptions!$C$91</f>
        <v>81523.118741538</v>
      </c>
      <c r="P621" s="57">
        <f>P620*Assumptions!$C$91</f>
        <v>81734.5017894576</v>
      </c>
      <c r="Q621" s="57">
        <f>Q620*Assumptions!$C$91</f>
        <v>81942.0739057353</v>
      </c>
      <c r="R621" s="57">
        <f>R620*Assumptions!$C$91</f>
        <v>82146.1327977216</v>
      </c>
      <c r="S621" s="57">
        <f>S620*Assumptions!$C$91</f>
        <v>90254.129220412</v>
      </c>
      <c r="T621" s="57">
        <f>T620*Assumptions!$C$91</f>
        <v>90480.5624943807</v>
      </c>
      <c r="U621" s="57">
        <f>U620*Assumptions!$C$91</f>
        <v>90701.8671512964</v>
      </c>
      <c r="V621" s="57">
        <f>V620*Assumptions!$C$91</f>
        <v>90918.4528204161</v>
      </c>
      <c r="W621" s="57">
        <f>W620*Assumptions!$C$91</f>
        <v>91877.3548237732</v>
      </c>
      <c r="X621" s="57">
        <f>X620*Assumptions!$C$91</f>
        <v>92067.2503521473</v>
      </c>
      <c r="Y621" s="57">
        <f>Y620*Assumptions!$C$91</f>
        <v>94503.4492443713</v>
      </c>
      <c r="Z621" s="57">
        <f>Z620*Assumptions!$C$91</f>
        <v>94686.2344149078</v>
      </c>
      <c r="AA621" s="57">
        <f>AA620*Assumptions!$C$91</f>
        <v>94865.8644693966</v>
      </c>
      <c r="AB621" s="57">
        <f>AB620*Assumptions!$C$91</f>
        <v>95042.5760432583</v>
      </c>
      <c r="AC621" s="57">
        <f>AC620*Assumptions!$C$91</f>
        <v>95216.5858943737</v>
      </c>
      <c r="AD621" s="57">
        <f>AD620*Assumptions!$C$91</f>
        <v>95388.0927772651</v>
      </c>
      <c r="AE621" s="57">
        <f>AE620*Assumptions!$C$91</f>
        <v>103499.314732371</v>
      </c>
      <c r="AF621" s="57">
        <f>AF620*Assumptions!$C$91</f>
        <v>103697.081484148</v>
      </c>
      <c r="AG621" s="57">
        <f>AG620*Assumptions!$C$91</f>
        <v>103890.405325302</v>
      </c>
      <c r="AH621" s="57">
        <f>AH620*Assumptions!$C$91</f>
        <v>104079.636686988</v>
      </c>
      <c r="AI621" s="57">
        <f>AI620*Assumptions!$C$91</f>
        <v>104899.75803671</v>
      </c>
      <c r="AJ621" s="57">
        <f>AJ620*Assumptions!$C$91</f>
        <v>105066.147576174</v>
      </c>
      <c r="AK621" s="57">
        <f>AK620*Assumptions!$C$91</f>
        <v>105229.321359863</v>
      </c>
      <c r="AL621" s="57">
        <f>AL620*Assumptions!$C$91</f>
        <v>105389.52262149</v>
      </c>
      <c r="AM621" s="57">
        <f>AM620*Assumptions!$C$91</f>
        <v>105546.973966138</v>
      </c>
      <c r="AN621" s="57">
        <f>AN620*Assumptions!$C$91</f>
        <v>105701.879332137</v>
      </c>
      <c r="AO621" s="57">
        <f>AO620*Assumptions!$C$91</f>
        <v>105854.425748318</v>
      </c>
      <c r="AP621" s="57">
        <f>AP620*Assumptions!$C$91</f>
        <v>106004.784909368</v>
      </c>
    </row>
    <row r="622">
      <c r="A622" s="38" t="inlineStr">
        <is>
          <t>Result</t>
        </is>
      </c>
      <c r="B622" s="58" t="inlineStr">
        <is>
          <t>AED</t>
        </is>
      </c>
      <c r="C622" s="59">
        <f>SUM(G622:R622)</f>
        <v>-4376413.38934261</v>
      </c>
      <c r="D622" s="59">
        <f>SUM(S622:AD622)</f>
        <v>-994965.623819447</v>
      </c>
      <c r="E622" s="59">
        <f>SUM(AE622:AP622)</f>
        <v>1871105.02222667</v>
      </c>
      <c r="F622" s="40" t="n"/>
      <c r="G622" s="51">
        <f>G599-G606-G608-G612-G619-G621</f>
        <v>-714771.265999023</v>
      </c>
      <c r="H622" s="51">
        <f>H599-H606-H608-H612-H619-H621</f>
        <v>-531554.834382163</v>
      </c>
      <c r="I622" s="51">
        <f>I599-I606-I608-I612-I619-I621</f>
        <v>-521677.28290139</v>
      </c>
      <c r="J622" s="51">
        <f>J599-J606-J608-J612-J619-J621</f>
        <v>-512565.159721449</v>
      </c>
      <c r="K622" s="51">
        <f>K599-K606-K608-K612-K619-K621</f>
        <v>-315839.444400453</v>
      </c>
      <c r="L622" s="51">
        <f>L599-L606-L608-L612-L619-L621</f>
        <v>-299425.924835998</v>
      </c>
      <c r="M622" s="51">
        <f>M599-M606-M608-M612-M619-M621</f>
        <v>-267082.196094611</v>
      </c>
      <c r="N622" s="51">
        <f>N599-N606-N608-N612-N619-N621</f>
        <v>-258303.827836099</v>
      </c>
      <c r="O622" s="51">
        <f>O599-O606-O608-O612-O619-O621</f>
        <v>-250044.156102083</v>
      </c>
      <c r="P622" s="51">
        <f>P599-P606-P608-P612-P619-P621</f>
        <v>-242260.845851215</v>
      </c>
      <c r="Q622" s="51">
        <f>Q599-Q606-Q608-Q612-Q619-Q621</f>
        <v>-234915.447734613</v>
      </c>
      <c r="R622" s="51">
        <f>R599-R606-R608-R612-R619-R621</f>
        <v>-227973.003483516</v>
      </c>
      <c r="S622" s="51">
        <f>S599-S606-S608-S612-S619-S621</f>
        <v>-226648.735685853</v>
      </c>
      <c r="T622" s="51">
        <f>T599-T606-T608-T612-T619-T621</f>
        <v>-217121.690429983</v>
      </c>
      <c r="U622" s="51">
        <f>U599-U606-U608-U612-U619-U621</f>
        <v>-208170.540963909</v>
      </c>
      <c r="V622" s="51">
        <f>V599-V606-V608-V612-V619-V621</f>
        <v>-199748.22832747</v>
      </c>
      <c r="W622" s="51">
        <f>W599-W606-W608-W612-W619-W621</f>
        <v>-27873.9302236461</v>
      </c>
      <c r="X622" s="51">
        <f>X599-X606-X608-X612-X619-X621</f>
        <v>-20581.8839937104</v>
      </c>
      <c r="Y622" s="51">
        <f>Y599-Y606-Y608-Y612-Y619-Y621</f>
        <v>-30951.7325728699</v>
      </c>
      <c r="Z622" s="51">
        <f>Z599-Z606-Z608-Z612-Z619-Z621</f>
        <v>-24451.262954503</v>
      </c>
      <c r="AA622" s="51">
        <f>AA599-AA606-AA608-AA612-AA619-AA621</f>
        <v>-18301.0948305546</v>
      </c>
      <c r="AB622" s="51">
        <f>AB599-AB606-AB608-AB612-AB619-AB621</f>
        <v>-12474.4026394417</v>
      </c>
      <c r="AC622" s="51">
        <f>AC599-AC606-AC608-AC612-AC619-AC621</f>
        <v>-6946.66724990618</v>
      </c>
      <c r="AD622" s="51">
        <f>AD599-AD606-AD608-AD612-AD619-AD621</f>
        <v>-1695.45394760028</v>
      </c>
      <c r="AE622" s="51">
        <f>AE599-AE606-AE608-AE612-AE619-AE621</f>
        <v>25340.0219564299</v>
      </c>
      <c r="AF622" s="51">
        <f>AF599-AF606-AF608-AF612-AF619-AF621</f>
        <v>33660.2764072262</v>
      </c>
      <c r="AG622" s="51">
        <f>AG599-AG606-AG608-AG612-AG619-AG621</f>
        <v>41482.7832219364</v>
      </c>
      <c r="AH622" s="51">
        <f>AH599-AH606-AH608-AH612-AH619-AH621</f>
        <v>48847.6969321142</v>
      </c>
      <c r="AI622" s="51">
        <f>AI599-AI606-AI608-AI612-AI619-AI621</f>
        <v>195138.902411614</v>
      </c>
      <c r="AJ622" s="51">
        <f>AJ599-AJ606-AJ608-AJ612-AJ619-AJ621</f>
        <v>201527.508564847</v>
      </c>
      <c r="AK622" s="51">
        <f>AK599-AK606-AK608-AK612-AK619-AK621</f>
        <v>207558.548475695</v>
      </c>
      <c r="AL622" s="51">
        <f>AL599-AL606-AL608-AL612-AL619-AL621</f>
        <v>213259.646788087</v>
      </c>
      <c r="AM622" s="51">
        <f>AM599-AM606-AM608-AM612-AM619-AM621</f>
        <v>218656.03018699</v>
      </c>
      <c r="AN622" s="51">
        <f>AN599-AN606-AN608-AN612-AN619-AN621</f>
        <v>223770.760133589</v>
      </c>
      <c r="AO622" s="51">
        <f>AO599-AO606-AO608-AO612-AO619-AO621</f>
        <v>228624.940973429</v>
      </c>
      <c r="AP622" s="51">
        <f>AP599-AP606-AP608-AP612-AP619-AP621</f>
        <v>233237.906174715</v>
      </c>
    </row>
    <row r="625">
      <c r="A625" s="11" t="inlineStr">
        <is>
          <t>Funding</t>
        </is>
      </c>
      <c r="B625" s="14" t="inlineStr">
        <is>
          <t>AED</t>
        </is>
      </c>
      <c r="C625" s="56">
        <f>SUM(G625:R625)</f>
        <v>7000000</v>
      </c>
      <c r="D625" s="56">
        <f>SUM(S625:AD625)</f>
        <v>0</v>
      </c>
      <c r="E625" s="56">
        <f>SUM(AE625:AP625)</f>
        <v>0</v>
      </c>
      <c r="G625" s="12">
        <f>IF(G546=1,Assumptions!$C$7,0)</f>
        <v>7000000</v>
      </c>
      <c r="H625" s="12">
        <f>IF(H546=1,Assumptions!$C$7,0)</f>
        <v>0</v>
      </c>
      <c r="I625" s="12">
        <f>IF(I546=1,Assumptions!$C$7,0)</f>
        <v>0</v>
      </c>
      <c r="J625" s="12">
        <f>IF(J546=1,Assumptions!$C$7,0)</f>
        <v>0</v>
      </c>
      <c r="K625" s="12">
        <f>IF(K546=1,Assumptions!$C$7,0)</f>
        <v>0</v>
      </c>
      <c r="L625" s="12">
        <f>IF(L546=1,Assumptions!$C$7,0)</f>
        <v>0</v>
      </c>
      <c r="M625" s="12">
        <f>IF(M546=1,Assumptions!$C$7,0)</f>
        <v>0</v>
      </c>
      <c r="N625" s="12">
        <f>IF(N546=1,Assumptions!$C$7,0)</f>
        <v>0</v>
      </c>
      <c r="O625" s="12">
        <f>IF(O546=1,Assumptions!$C$7,0)</f>
        <v>0</v>
      </c>
      <c r="P625" s="12">
        <f>IF(P546=1,Assumptions!$C$7,0)</f>
        <v>0</v>
      </c>
      <c r="Q625" s="12">
        <f>IF(Q546=1,Assumptions!$C$7,0)</f>
        <v>0</v>
      </c>
      <c r="R625" s="12">
        <f>IF(R546=1,Assumptions!$C$7,0)</f>
        <v>0</v>
      </c>
      <c r="S625" s="12">
        <f>IF(S546=1,Assumptions!$C$7,0)</f>
        <v>0</v>
      </c>
      <c r="T625" s="12">
        <f>IF(T546=1,Assumptions!$C$7,0)</f>
        <v>0</v>
      </c>
      <c r="U625" s="12">
        <f>IF(U546=1,Assumptions!$C$7,0)</f>
        <v>0</v>
      </c>
      <c r="V625" s="12">
        <f>IF(V546=1,Assumptions!$C$7,0)</f>
        <v>0</v>
      </c>
      <c r="W625" s="12">
        <f>IF(W546=1,Assumptions!$C$7,0)</f>
        <v>0</v>
      </c>
      <c r="X625" s="12">
        <f>IF(X546=1,Assumptions!$C$7,0)</f>
        <v>0</v>
      </c>
      <c r="Y625" s="12">
        <f>IF(Y546=1,Assumptions!$C$7,0)</f>
        <v>0</v>
      </c>
      <c r="Z625" s="12">
        <f>IF(Z546=1,Assumptions!$C$7,0)</f>
        <v>0</v>
      </c>
      <c r="AA625" s="12">
        <f>IF(AA546=1,Assumptions!$C$7,0)</f>
        <v>0</v>
      </c>
      <c r="AB625" s="12">
        <f>IF(AB546=1,Assumptions!$C$7,0)</f>
        <v>0</v>
      </c>
      <c r="AC625" s="12">
        <f>IF(AC546=1,Assumptions!$C$7,0)</f>
        <v>0</v>
      </c>
      <c r="AD625" s="12">
        <f>IF(AD546=1,Assumptions!$C$7,0)</f>
        <v>0</v>
      </c>
      <c r="AE625" s="12">
        <f>IF(AE546=1,Assumptions!$C$7,0)</f>
        <v>0</v>
      </c>
      <c r="AF625" s="12">
        <f>IF(AF546=1,Assumptions!$C$7,0)</f>
        <v>0</v>
      </c>
      <c r="AG625" s="12">
        <f>IF(AG546=1,Assumptions!$C$7,0)</f>
        <v>0</v>
      </c>
      <c r="AH625" s="12">
        <f>IF(AH546=1,Assumptions!$C$7,0)</f>
        <v>0</v>
      </c>
      <c r="AI625" s="12">
        <f>IF(AI546=1,Assumptions!$C$7,0)</f>
        <v>0</v>
      </c>
      <c r="AJ625" s="12">
        <f>IF(AJ546=1,Assumptions!$C$7,0)</f>
        <v>0</v>
      </c>
      <c r="AK625" s="12">
        <f>IF(AK546=1,Assumptions!$C$7,0)</f>
        <v>0</v>
      </c>
      <c r="AL625" s="12">
        <f>IF(AL546=1,Assumptions!$C$7,0)</f>
        <v>0</v>
      </c>
      <c r="AM625" s="12">
        <f>IF(AM546=1,Assumptions!$C$7,0)</f>
        <v>0</v>
      </c>
      <c r="AN625" s="12">
        <f>IF(AN546=1,Assumptions!$C$7,0)</f>
        <v>0</v>
      </c>
      <c r="AO625" s="12">
        <f>IF(AO546=1,Assumptions!$C$7,0)</f>
        <v>0</v>
      </c>
      <c r="AP625" s="12">
        <f>IF(AP546=1,Assumptions!$C$7,0)</f>
        <v>0</v>
      </c>
    </row>
    <row r="626">
      <c r="A626" s="38" t="inlineStr">
        <is>
          <t>Cash at end of month</t>
        </is>
      </c>
      <c r="B626" s="58" t="inlineStr">
        <is>
          <t>AED</t>
        </is>
      </c>
      <c r="C626" s="59">
        <f>R626</f>
        <v>2623586.61065739</v>
      </c>
      <c r="D626" s="59">
        <f>AD626</f>
        <v>1628620.98683794</v>
      </c>
      <c r="E626" s="59">
        <f>AP626</f>
        <v>3499726.00906461</v>
      </c>
      <c r="F626" s="40" t="n"/>
      <c r="G626" s="51">
        <f>Assumptions!$C$8+G622+G625</f>
        <v>6285228.73400098</v>
      </c>
      <c r="H626" s="51">
        <f>G626+H622+H625</f>
        <v>5753673.89961881</v>
      </c>
      <c r="I626" s="51">
        <f>H626+I622+I625</f>
        <v>5231996.61671742</v>
      </c>
      <c r="J626" s="51">
        <f>I626+J622+J625</f>
        <v>4719431.45699598</v>
      </c>
      <c r="K626" s="51">
        <f>J626+K622+K625</f>
        <v>4403592.01259552</v>
      </c>
      <c r="L626" s="51">
        <f>K626+L622+L625</f>
        <v>4104166.08775952</v>
      </c>
      <c r="M626" s="51">
        <f>L626+M622+M625</f>
        <v>3837083.89166491</v>
      </c>
      <c r="N626" s="51">
        <f>M626+N622+N625</f>
        <v>3578780.06382881</v>
      </c>
      <c r="O626" s="51">
        <f>N626+O622+O625</f>
        <v>3328735.90772673</v>
      </c>
      <c r="P626" s="51">
        <f>O626+P622+P625</f>
        <v>3086475.06187552</v>
      </c>
      <c r="Q626" s="51">
        <f>P626+Q622+Q625</f>
        <v>2851559.6141409</v>
      </c>
      <c r="R626" s="51">
        <f>Q626+R622+R625</f>
        <v>2623586.61065739</v>
      </c>
      <c r="S626" s="51">
        <f>R626+S622+S625</f>
        <v>2396937.87497153</v>
      </c>
      <c r="T626" s="51">
        <f>S626+T622+T625</f>
        <v>2179816.18454155</v>
      </c>
      <c r="U626" s="51">
        <f>T626+U622+U625</f>
        <v>1971645.64357764</v>
      </c>
      <c r="V626" s="51">
        <f>U626+V622+V625</f>
        <v>1771897.41525017</v>
      </c>
      <c r="W626" s="51">
        <f>V626+W622+W625</f>
        <v>1744023.48502653</v>
      </c>
      <c r="X626" s="51">
        <f>W626+X622+X625</f>
        <v>1723441.60103281</v>
      </c>
      <c r="Y626" s="51">
        <f>X626+Y622+Y625</f>
        <v>1692489.86845994</v>
      </c>
      <c r="Z626" s="51">
        <f>Y626+Z622+Z625</f>
        <v>1668038.60550544</v>
      </c>
      <c r="AA626" s="51">
        <f>Z626+AA622+AA625</f>
        <v>1649737.51067489</v>
      </c>
      <c r="AB626" s="51">
        <f>AA626+AB622+AB625</f>
        <v>1637263.10803545</v>
      </c>
      <c r="AC626" s="51">
        <f>AB626+AC622+AC625</f>
        <v>1630316.44078554</v>
      </c>
      <c r="AD626" s="51">
        <f>AC626+AD622+AD625</f>
        <v>1628620.98683794</v>
      </c>
      <c r="AE626" s="51">
        <f>AD626+AE622+AE625</f>
        <v>1653961.00879437</v>
      </c>
      <c r="AF626" s="51">
        <f>AE626+AF622+AF625</f>
        <v>1687621.2852016</v>
      </c>
      <c r="AG626" s="51">
        <f>AF626+AG622+AG625</f>
        <v>1729104.06842353</v>
      </c>
      <c r="AH626" s="51">
        <f>AG626+AH622+AH625</f>
        <v>1777951.76535565</v>
      </c>
      <c r="AI626" s="51">
        <f>AH626+AI622+AI625</f>
        <v>1973090.66776726</v>
      </c>
      <c r="AJ626" s="51">
        <f>AI626+AJ622+AJ625</f>
        <v>2174618.17633211</v>
      </c>
      <c r="AK626" s="51">
        <f>AJ626+AK622+AK625</f>
        <v>2382176.7248078</v>
      </c>
      <c r="AL626" s="51">
        <f>AK626+AL622+AL625</f>
        <v>2595436.37159589</v>
      </c>
      <c r="AM626" s="51">
        <f>AL626+AM622+AM625</f>
        <v>2814092.40178288</v>
      </c>
      <c r="AN626" s="51">
        <f>AM626+AN622+AN625</f>
        <v>3037863.16191647</v>
      </c>
      <c r="AO626" s="51">
        <f>AN626+AO622+AO625</f>
        <v>3266488.1028899</v>
      </c>
      <c r="AP626" s="51">
        <f>AO626+AP622+AP625</f>
        <v>3499726.00906461</v>
      </c>
    </row>
    <row r="627">
      <c r="A627" s="11" t="inlineStr">
        <is>
          <t>Lowest cash in the year</t>
        </is>
      </c>
      <c r="B627" s="14" t="inlineStr">
        <is>
          <t>AED</t>
        </is>
      </c>
      <c r="C627" s="63">
        <f>MIN(G626:R626)</f>
        <v>2623586.61065739</v>
      </c>
      <c r="D627" s="63">
        <f>MIN(S626:AD626)</f>
        <v>1628620.98683794</v>
      </c>
      <c r="E627" s="63">
        <f>MIN(AE626:AP626)</f>
        <v>1653961.00879437</v>
      </c>
    </row>
    <row r="628">
      <c r="A628" s="11" t="inlineStr">
        <is>
          <t>Month of the lowest cash</t>
        </is>
      </c>
      <c r="B628" s="14" t="inlineStr">
        <is>
          <t>month</t>
        </is>
      </c>
      <c r="C628" s="64">
        <f>MATCH(C627,G626:R626,0)+0</f>
        <v>12</v>
      </c>
      <c r="D628" s="64">
        <f>MATCH(D627,S626:AD626,0)+12</f>
        <v>24</v>
      </c>
      <c r="E628" s="64">
        <f>MATCH(E627,AE626:AP626,0)+24</f>
        <v>25</v>
      </c>
    </row>
    <row r="629">
      <c r="A629" s="11" t="inlineStr">
        <is>
          <t>Month number if the result is positive (999 if not)</t>
        </is>
      </c>
      <c r="B629" s="14" t="inlineStr">
        <is>
          <t>month</t>
        </is>
      </c>
      <c r="G629" s="25">
        <f>IF(G622&gt;0,G546,999)</f>
        <v>999</v>
      </c>
      <c r="H629" s="25">
        <f>IF(H622&gt;0,H546,999)</f>
        <v>999</v>
      </c>
      <c r="I629" s="25">
        <f>IF(I622&gt;0,I546,999)</f>
        <v>999</v>
      </c>
      <c r="J629" s="25">
        <f>IF(J622&gt;0,J546,999)</f>
        <v>999</v>
      </c>
      <c r="K629" s="25">
        <f>IF(K622&gt;0,K546,999)</f>
        <v>999</v>
      </c>
      <c r="L629" s="25">
        <f>IF(L622&gt;0,L546,999)</f>
        <v>999</v>
      </c>
      <c r="M629" s="25">
        <f>IF(M622&gt;0,M546,999)</f>
        <v>999</v>
      </c>
      <c r="N629" s="25">
        <f>IF(N622&gt;0,N546,999)</f>
        <v>999</v>
      </c>
      <c r="O629" s="25">
        <f>IF(O622&gt;0,O546,999)</f>
        <v>999</v>
      </c>
      <c r="P629" s="25">
        <f>IF(P622&gt;0,P546,999)</f>
        <v>999</v>
      </c>
      <c r="Q629" s="25">
        <f>IF(Q622&gt;0,Q546,999)</f>
        <v>999</v>
      </c>
      <c r="R629" s="25">
        <f>IF(R622&gt;0,R546,999)</f>
        <v>999</v>
      </c>
      <c r="S629" s="25">
        <f>IF(S622&gt;0,S546,999)</f>
        <v>999</v>
      </c>
      <c r="T629" s="25">
        <f>IF(T622&gt;0,T546,999)</f>
        <v>999</v>
      </c>
      <c r="U629" s="25">
        <f>IF(U622&gt;0,U546,999)</f>
        <v>999</v>
      </c>
      <c r="V629" s="25">
        <f>IF(V622&gt;0,V546,999)</f>
        <v>999</v>
      </c>
      <c r="W629" s="25">
        <f>IF(W622&gt;0,W546,999)</f>
        <v>999</v>
      </c>
      <c r="X629" s="25">
        <f>IF(X622&gt;0,X546,999)</f>
        <v>999</v>
      </c>
      <c r="Y629" s="25">
        <f>IF(Y622&gt;0,Y546,999)</f>
        <v>999</v>
      </c>
      <c r="Z629" s="25">
        <f>IF(Z622&gt;0,Z546,999)</f>
        <v>999</v>
      </c>
      <c r="AA629" s="25">
        <f>IF(AA622&gt;0,AA546,999)</f>
        <v>999</v>
      </c>
      <c r="AB629" s="25">
        <f>IF(AB622&gt;0,AB546,999)</f>
        <v>999</v>
      </c>
      <c r="AC629" s="25">
        <f>IF(AC622&gt;0,AC546,999)</f>
        <v>999</v>
      </c>
      <c r="AD629" s="25">
        <f>IF(AD622&gt;0,AD546,999)</f>
        <v>999</v>
      </c>
      <c r="AE629" s="25">
        <f>IF(AE622&gt;0,AE546,999)</f>
        <v>25</v>
      </c>
      <c r="AF629" s="25">
        <f>IF(AF622&gt;0,AF546,999)</f>
        <v>26</v>
      </c>
      <c r="AG629" s="25">
        <f>IF(AG622&gt;0,AG546,999)</f>
        <v>27</v>
      </c>
      <c r="AH629" s="25">
        <f>IF(AH622&gt;0,AH546,999)</f>
        <v>28</v>
      </c>
      <c r="AI629" s="25">
        <f>IF(AI622&gt;0,AI546,999)</f>
        <v>29</v>
      </c>
      <c r="AJ629" s="25">
        <f>IF(AJ622&gt;0,AJ546,999)</f>
        <v>30</v>
      </c>
      <c r="AK629" s="25">
        <f>IF(AK622&gt;0,AK546,999)</f>
        <v>31</v>
      </c>
      <c r="AL629" s="25">
        <f>IF(AL622&gt;0,AL546,999)</f>
        <v>32</v>
      </c>
      <c r="AM629" s="25">
        <f>IF(AM622&gt;0,AM546,999)</f>
        <v>33</v>
      </c>
      <c r="AN629" s="25">
        <f>IF(AN622&gt;0,AN546,999)</f>
        <v>34</v>
      </c>
      <c r="AO629" s="25">
        <f>IF(AO622&gt;0,AO546,999)</f>
        <v>35</v>
      </c>
      <c r="AP629" s="25">
        <f>IF(AP622&gt;0,AP546,999)</f>
        <v>36</v>
      </c>
    </row>
    <row r="630">
      <c r="A630" s="11" t="inlineStr">
        <is>
          <t>Month number if cash is below zero (999 if not)</t>
        </is>
      </c>
      <c r="B630" s="14" t="inlineStr">
        <is>
          <t>month</t>
        </is>
      </c>
      <c r="G630" s="25">
        <f>IF(G626&lt;0,G546,999)</f>
        <v>999</v>
      </c>
      <c r="H630" s="25">
        <f>IF(H626&lt;0,H546,999)</f>
        <v>999</v>
      </c>
      <c r="I630" s="25">
        <f>IF(I626&lt;0,I546,999)</f>
        <v>999</v>
      </c>
      <c r="J630" s="25">
        <f>IF(J626&lt;0,J546,999)</f>
        <v>999</v>
      </c>
      <c r="K630" s="25">
        <f>IF(K626&lt;0,K546,999)</f>
        <v>999</v>
      </c>
      <c r="L630" s="25">
        <f>IF(L626&lt;0,L546,999)</f>
        <v>999</v>
      </c>
      <c r="M630" s="25">
        <f>IF(M626&lt;0,M546,999)</f>
        <v>999</v>
      </c>
      <c r="N630" s="25">
        <f>IF(N626&lt;0,N546,999)</f>
        <v>999</v>
      </c>
      <c r="O630" s="25">
        <f>IF(O626&lt;0,O546,999)</f>
        <v>999</v>
      </c>
      <c r="P630" s="25">
        <f>IF(P626&lt;0,P546,999)</f>
        <v>999</v>
      </c>
      <c r="Q630" s="25">
        <f>IF(Q626&lt;0,Q546,999)</f>
        <v>999</v>
      </c>
      <c r="R630" s="25">
        <f>IF(R626&lt;0,R546,999)</f>
        <v>999</v>
      </c>
      <c r="S630" s="25">
        <f>IF(S626&lt;0,S546,999)</f>
        <v>999</v>
      </c>
      <c r="T630" s="25">
        <f>IF(T626&lt;0,T546,999)</f>
        <v>999</v>
      </c>
      <c r="U630" s="25">
        <f>IF(U626&lt;0,U546,999)</f>
        <v>999</v>
      </c>
      <c r="V630" s="25">
        <f>IF(V626&lt;0,V546,999)</f>
        <v>999</v>
      </c>
      <c r="W630" s="25">
        <f>IF(W626&lt;0,W546,999)</f>
        <v>999</v>
      </c>
      <c r="X630" s="25">
        <f>IF(X626&lt;0,X546,999)</f>
        <v>999</v>
      </c>
      <c r="Y630" s="25">
        <f>IF(Y626&lt;0,Y546,999)</f>
        <v>999</v>
      </c>
      <c r="Z630" s="25">
        <f>IF(Z626&lt;0,Z546,999)</f>
        <v>999</v>
      </c>
      <c r="AA630" s="25">
        <f>IF(AA626&lt;0,AA546,999)</f>
        <v>999</v>
      </c>
      <c r="AB630" s="25">
        <f>IF(AB626&lt;0,AB546,999)</f>
        <v>999</v>
      </c>
      <c r="AC630" s="25">
        <f>IF(AC626&lt;0,AC546,999)</f>
        <v>999</v>
      </c>
      <c r="AD630" s="25">
        <f>IF(AD626&lt;0,AD546,999)</f>
        <v>999</v>
      </c>
      <c r="AE630" s="25">
        <f>IF(AE626&lt;0,AE546,999)</f>
        <v>999</v>
      </c>
      <c r="AF630" s="25">
        <f>IF(AF626&lt;0,AF546,999)</f>
        <v>999</v>
      </c>
      <c r="AG630" s="25">
        <f>IF(AG626&lt;0,AG546,999)</f>
        <v>999</v>
      </c>
      <c r="AH630" s="25">
        <f>IF(AH626&lt;0,AH546,999)</f>
        <v>999</v>
      </c>
      <c r="AI630" s="25">
        <f>IF(AI626&lt;0,AI546,999)</f>
        <v>999</v>
      </c>
      <c r="AJ630" s="25">
        <f>IF(AJ626&lt;0,AJ546,999)</f>
        <v>999</v>
      </c>
      <c r="AK630" s="25">
        <f>IF(AK626&lt;0,AK546,999)</f>
        <v>999</v>
      </c>
      <c r="AL630" s="25">
        <f>IF(AL626&lt;0,AL546,999)</f>
        <v>999</v>
      </c>
      <c r="AM630" s="25">
        <f>IF(AM626&lt;0,AM546,999)</f>
        <v>999</v>
      </c>
      <c r="AN630" s="25">
        <f>IF(AN626&lt;0,AN546,999)</f>
        <v>999</v>
      </c>
      <c r="AO630" s="25">
        <f>IF(AO626&lt;0,AO546,999)</f>
        <v>999</v>
      </c>
      <c r="AP630" s="25">
        <f>IF(AP626&lt;0,AP546,999)</f>
        <v>999</v>
      </c>
    </row>
    <row r="634">
      <c r="A634" s="52" t="inlineStr">
        <is>
          <t>Run 8: cost per install from Sensitivity!A9, conversion from Sensitivity!C6</t>
        </is>
      </c>
    </row>
    <row r="635">
      <c r="A635" s="53" t="inlineStr"/>
      <c r="B635" s="53" t="inlineStr">
        <is>
          <t>Unit</t>
        </is>
      </c>
      <c r="C635" s="54" t="inlineStr">
        <is>
          <t>Year 1</t>
        </is>
      </c>
      <c r="D635" s="54" t="inlineStr">
        <is>
          <t>Year 2</t>
        </is>
      </c>
      <c r="E635" s="54" t="inlineStr">
        <is>
          <t>Year 3</t>
        </is>
      </c>
      <c r="F635" s="54" t="inlineStr"/>
      <c r="G635" s="54" t="inlineStr">
        <is>
          <t>M1</t>
        </is>
      </c>
      <c r="H635" s="54" t="inlineStr">
        <is>
          <t>M2</t>
        </is>
      </c>
      <c r="I635" s="54" t="inlineStr">
        <is>
          <t>M3</t>
        </is>
      </c>
      <c r="J635" s="54" t="inlineStr">
        <is>
          <t>M4</t>
        </is>
      </c>
      <c r="K635" s="54" t="inlineStr">
        <is>
          <t>M5</t>
        </is>
      </c>
      <c r="L635" s="54" t="inlineStr">
        <is>
          <t>M6</t>
        </is>
      </c>
      <c r="M635" s="54" t="inlineStr">
        <is>
          <t>M7</t>
        </is>
      </c>
      <c r="N635" s="54" t="inlineStr">
        <is>
          <t>M8</t>
        </is>
      </c>
      <c r="O635" s="54" t="inlineStr">
        <is>
          <t>M9</t>
        </is>
      </c>
      <c r="P635" s="54" t="inlineStr">
        <is>
          <t>M10</t>
        </is>
      </c>
      <c r="Q635" s="54" t="inlineStr">
        <is>
          <t>M11</t>
        </is>
      </c>
      <c r="R635" s="54" t="inlineStr">
        <is>
          <t>M12</t>
        </is>
      </c>
      <c r="S635" s="54" t="inlineStr">
        <is>
          <t>M13</t>
        </is>
      </c>
      <c r="T635" s="54" t="inlineStr">
        <is>
          <t>M14</t>
        </is>
      </c>
      <c r="U635" s="54" t="inlineStr">
        <is>
          <t>M15</t>
        </is>
      </c>
      <c r="V635" s="54" t="inlineStr">
        <is>
          <t>M16</t>
        </is>
      </c>
      <c r="W635" s="54" t="inlineStr">
        <is>
          <t>M17</t>
        </is>
      </c>
      <c r="X635" s="54" t="inlineStr">
        <is>
          <t>M18</t>
        </is>
      </c>
      <c r="Y635" s="54" t="inlineStr">
        <is>
          <t>M19</t>
        </is>
      </c>
      <c r="Z635" s="54" t="inlineStr">
        <is>
          <t>M20</t>
        </is>
      </c>
      <c r="AA635" s="54" t="inlineStr">
        <is>
          <t>M21</t>
        </is>
      </c>
      <c r="AB635" s="54" t="inlineStr">
        <is>
          <t>M22</t>
        </is>
      </c>
      <c r="AC635" s="54" t="inlineStr">
        <is>
          <t>M23</t>
        </is>
      </c>
      <c r="AD635" s="54" t="inlineStr">
        <is>
          <t>M24</t>
        </is>
      </c>
      <c r="AE635" s="54" t="inlineStr">
        <is>
          <t>M25</t>
        </is>
      </c>
      <c r="AF635" s="54" t="inlineStr">
        <is>
          <t>M26</t>
        </is>
      </c>
      <c r="AG635" s="54" t="inlineStr">
        <is>
          <t>M27</t>
        </is>
      </c>
      <c r="AH635" s="54" t="inlineStr">
        <is>
          <t>M28</t>
        </is>
      </c>
      <c r="AI635" s="54" t="inlineStr">
        <is>
          <t>M29</t>
        </is>
      </c>
      <c r="AJ635" s="54" t="inlineStr">
        <is>
          <t>M30</t>
        </is>
      </c>
      <c r="AK635" s="54" t="inlineStr">
        <is>
          <t>M31</t>
        </is>
      </c>
      <c r="AL635" s="54" t="inlineStr">
        <is>
          <t>M32</t>
        </is>
      </c>
      <c r="AM635" s="54" t="inlineStr">
        <is>
          <t>M33</t>
        </is>
      </c>
      <c r="AN635" s="54" t="inlineStr">
        <is>
          <t>M34</t>
        </is>
      </c>
      <c r="AO635" s="54" t="inlineStr">
        <is>
          <t>M35</t>
        </is>
      </c>
      <c r="AP635" s="54" t="inlineStr">
        <is>
          <t>M36</t>
        </is>
      </c>
    </row>
    <row r="636">
      <c r="A636" s="14" t="inlineStr">
        <is>
          <t>Month</t>
        </is>
      </c>
      <c r="G636" s="55" t="n">
        <v>1</v>
      </c>
      <c r="H636" s="55">
        <f>G636+1</f>
        <v>2</v>
      </c>
      <c r="I636" s="55">
        <f>H636+1</f>
        <v>3</v>
      </c>
      <c r="J636" s="55">
        <f>I636+1</f>
        <v>4</v>
      </c>
      <c r="K636" s="55">
        <f>J636+1</f>
        <v>5</v>
      </c>
      <c r="L636" s="55">
        <f>K636+1</f>
        <v>6</v>
      </c>
      <c r="M636" s="55">
        <f>L636+1</f>
        <v>7</v>
      </c>
      <c r="N636" s="55">
        <f>M636+1</f>
        <v>8</v>
      </c>
      <c r="O636" s="55">
        <f>N636+1</f>
        <v>9</v>
      </c>
      <c r="P636" s="55">
        <f>O636+1</f>
        <v>10</v>
      </c>
      <c r="Q636" s="55">
        <f>P636+1</f>
        <v>11</v>
      </c>
      <c r="R636" s="55">
        <f>Q636+1</f>
        <v>12</v>
      </c>
      <c r="S636" s="55">
        <f>R636+1</f>
        <v>13</v>
      </c>
      <c r="T636" s="55">
        <f>S636+1</f>
        <v>14</v>
      </c>
      <c r="U636" s="55">
        <f>T636+1</f>
        <v>15</v>
      </c>
      <c r="V636" s="55">
        <f>U636+1</f>
        <v>16</v>
      </c>
      <c r="W636" s="55">
        <f>V636+1</f>
        <v>17</v>
      </c>
      <c r="X636" s="55">
        <f>W636+1</f>
        <v>18</v>
      </c>
      <c r="Y636" s="55">
        <f>X636+1</f>
        <v>19</v>
      </c>
      <c r="Z636" s="55">
        <f>Y636+1</f>
        <v>20</v>
      </c>
      <c r="AA636" s="55">
        <f>Z636+1</f>
        <v>21</v>
      </c>
      <c r="AB636" s="55">
        <f>AA636+1</f>
        <v>22</v>
      </c>
      <c r="AC636" s="55">
        <f>AB636+1</f>
        <v>23</v>
      </c>
      <c r="AD636" s="55">
        <f>AC636+1</f>
        <v>24</v>
      </c>
      <c r="AE636" s="55">
        <f>AD636+1</f>
        <v>25</v>
      </c>
      <c r="AF636" s="55">
        <f>AE636+1</f>
        <v>26</v>
      </c>
      <c r="AG636" s="55">
        <f>AF636+1</f>
        <v>27</v>
      </c>
      <c r="AH636" s="55">
        <f>AG636+1</f>
        <v>28</v>
      </c>
      <c r="AI636" s="55">
        <f>AH636+1</f>
        <v>29</v>
      </c>
      <c r="AJ636" s="55">
        <f>AI636+1</f>
        <v>30</v>
      </c>
      <c r="AK636" s="55">
        <f>AJ636+1</f>
        <v>31</v>
      </c>
      <c r="AL636" s="55">
        <f>AK636+1</f>
        <v>32</v>
      </c>
      <c r="AM636" s="55">
        <f>AL636+1</f>
        <v>33</v>
      </c>
      <c r="AN636" s="55">
        <f>AM636+1</f>
        <v>34</v>
      </c>
      <c r="AO636" s="55">
        <f>AN636+1</f>
        <v>35</v>
      </c>
      <c r="AP636" s="55">
        <f>AO636+1</f>
        <v>36</v>
      </c>
    </row>
    <row r="637">
      <c r="A637" s="14" t="inlineStr">
        <is>
          <t>Year</t>
        </is>
      </c>
      <c r="G637" s="55">
        <f>INT((G636-1)/12)+1</f>
        <v>1</v>
      </c>
      <c r="H637" s="55">
        <f>INT((H636-1)/12)+1</f>
        <v>1</v>
      </c>
      <c r="I637" s="55">
        <f>INT((I636-1)/12)+1</f>
        <v>1</v>
      </c>
      <c r="J637" s="55">
        <f>INT((J636-1)/12)+1</f>
        <v>1</v>
      </c>
      <c r="K637" s="55">
        <f>INT((K636-1)/12)+1</f>
        <v>1</v>
      </c>
      <c r="L637" s="55">
        <f>INT((L636-1)/12)+1</f>
        <v>1</v>
      </c>
      <c r="M637" s="55">
        <f>INT((M636-1)/12)+1</f>
        <v>1</v>
      </c>
      <c r="N637" s="55">
        <f>INT((N636-1)/12)+1</f>
        <v>1</v>
      </c>
      <c r="O637" s="55">
        <f>INT((O636-1)/12)+1</f>
        <v>1</v>
      </c>
      <c r="P637" s="55">
        <f>INT((P636-1)/12)+1</f>
        <v>1</v>
      </c>
      <c r="Q637" s="55">
        <f>INT((Q636-1)/12)+1</f>
        <v>1</v>
      </c>
      <c r="R637" s="55">
        <f>INT((R636-1)/12)+1</f>
        <v>1</v>
      </c>
      <c r="S637" s="55">
        <f>INT((S636-1)/12)+1</f>
        <v>2</v>
      </c>
      <c r="T637" s="55">
        <f>INT((T636-1)/12)+1</f>
        <v>2</v>
      </c>
      <c r="U637" s="55">
        <f>INT((U636-1)/12)+1</f>
        <v>2</v>
      </c>
      <c r="V637" s="55">
        <f>INT((V636-1)/12)+1</f>
        <v>2</v>
      </c>
      <c r="W637" s="55">
        <f>INT((W636-1)/12)+1</f>
        <v>2</v>
      </c>
      <c r="X637" s="55">
        <f>INT((X636-1)/12)+1</f>
        <v>2</v>
      </c>
      <c r="Y637" s="55">
        <f>INT((Y636-1)/12)+1</f>
        <v>2</v>
      </c>
      <c r="Z637" s="55">
        <f>INT((Z636-1)/12)+1</f>
        <v>2</v>
      </c>
      <c r="AA637" s="55">
        <f>INT((AA636-1)/12)+1</f>
        <v>2</v>
      </c>
      <c r="AB637" s="55">
        <f>INT((AB636-1)/12)+1</f>
        <v>2</v>
      </c>
      <c r="AC637" s="55">
        <f>INT((AC636-1)/12)+1</f>
        <v>2</v>
      </c>
      <c r="AD637" s="55">
        <f>INT((AD636-1)/12)+1</f>
        <v>2</v>
      </c>
      <c r="AE637" s="55">
        <f>INT((AE636-1)/12)+1</f>
        <v>3</v>
      </c>
      <c r="AF637" s="55">
        <f>INT((AF636-1)/12)+1</f>
        <v>3</v>
      </c>
      <c r="AG637" s="55">
        <f>INT((AG636-1)/12)+1</f>
        <v>3</v>
      </c>
      <c r="AH637" s="55">
        <f>INT((AH636-1)/12)+1</f>
        <v>3</v>
      </c>
      <c r="AI637" s="55">
        <f>INT((AI636-1)/12)+1</f>
        <v>3</v>
      </c>
      <c r="AJ637" s="55">
        <f>INT((AJ636-1)/12)+1</f>
        <v>3</v>
      </c>
      <c r="AK637" s="55">
        <f>INT((AK636-1)/12)+1</f>
        <v>3</v>
      </c>
      <c r="AL637" s="55">
        <f>INT((AL636-1)/12)+1</f>
        <v>3</v>
      </c>
      <c r="AM637" s="55">
        <f>INT((AM636-1)/12)+1</f>
        <v>3</v>
      </c>
      <c r="AN637" s="55">
        <f>INT((AN636-1)/12)+1</f>
        <v>3</v>
      </c>
      <c r="AO637" s="55">
        <f>INT((AO636-1)/12)+1</f>
        <v>3</v>
      </c>
      <c r="AP637" s="55">
        <f>INT((AP636-1)/12)+1</f>
        <v>3</v>
      </c>
    </row>
    <row r="638">
      <c r="A638" s="35" t="inlineStr">
        <is>
          <t>Acquisition</t>
        </is>
      </c>
    </row>
    <row r="640">
      <c r="A640" s="11" t="inlineStr">
        <is>
          <t>Performance marketing spend</t>
        </is>
      </c>
      <c r="B640" s="14" t="inlineStr">
        <is>
          <t>AED</t>
        </is>
      </c>
      <c r="C640" s="56">
        <f>SUM(G640:R640)</f>
        <v>1800000</v>
      </c>
      <c r="D640" s="56">
        <f>SUM(S640:AD640)</f>
        <v>2400000</v>
      </c>
      <c r="E640" s="56">
        <f>SUM(AE640:AP640)</f>
        <v>3000000</v>
      </c>
      <c r="G640" s="12">
        <f>CHOOSE(G637,Assumptions!$C$11,Assumptions!$C$12,Assumptions!$C$13)</f>
        <v>150000</v>
      </c>
      <c r="H640" s="12">
        <f>CHOOSE(H637,Assumptions!$C$11,Assumptions!$C$12,Assumptions!$C$13)</f>
        <v>150000</v>
      </c>
      <c r="I640" s="12">
        <f>CHOOSE(I637,Assumptions!$C$11,Assumptions!$C$12,Assumptions!$C$13)</f>
        <v>150000</v>
      </c>
      <c r="J640" s="12">
        <f>CHOOSE(J637,Assumptions!$C$11,Assumptions!$C$12,Assumptions!$C$13)</f>
        <v>150000</v>
      </c>
      <c r="K640" s="12">
        <f>CHOOSE(K637,Assumptions!$C$11,Assumptions!$C$12,Assumptions!$C$13)</f>
        <v>150000</v>
      </c>
      <c r="L640" s="12">
        <f>CHOOSE(L637,Assumptions!$C$11,Assumptions!$C$12,Assumptions!$C$13)</f>
        <v>150000</v>
      </c>
      <c r="M640" s="12">
        <f>CHOOSE(M637,Assumptions!$C$11,Assumptions!$C$12,Assumptions!$C$13)</f>
        <v>150000</v>
      </c>
      <c r="N640" s="12">
        <f>CHOOSE(N637,Assumptions!$C$11,Assumptions!$C$12,Assumptions!$C$13)</f>
        <v>150000</v>
      </c>
      <c r="O640" s="12">
        <f>CHOOSE(O637,Assumptions!$C$11,Assumptions!$C$12,Assumptions!$C$13)</f>
        <v>150000</v>
      </c>
      <c r="P640" s="12">
        <f>CHOOSE(P637,Assumptions!$C$11,Assumptions!$C$12,Assumptions!$C$13)</f>
        <v>150000</v>
      </c>
      <c r="Q640" s="12">
        <f>CHOOSE(Q637,Assumptions!$C$11,Assumptions!$C$12,Assumptions!$C$13)</f>
        <v>150000</v>
      </c>
      <c r="R640" s="12">
        <f>CHOOSE(R637,Assumptions!$C$11,Assumptions!$C$12,Assumptions!$C$13)</f>
        <v>150000</v>
      </c>
      <c r="S640" s="12">
        <f>CHOOSE(S637,Assumptions!$C$11,Assumptions!$C$12,Assumptions!$C$13)</f>
        <v>200000</v>
      </c>
      <c r="T640" s="12">
        <f>CHOOSE(T637,Assumptions!$C$11,Assumptions!$C$12,Assumptions!$C$13)</f>
        <v>200000</v>
      </c>
      <c r="U640" s="12">
        <f>CHOOSE(U637,Assumptions!$C$11,Assumptions!$C$12,Assumptions!$C$13)</f>
        <v>200000</v>
      </c>
      <c r="V640" s="12">
        <f>CHOOSE(V637,Assumptions!$C$11,Assumptions!$C$12,Assumptions!$C$13)</f>
        <v>200000</v>
      </c>
      <c r="W640" s="12">
        <f>CHOOSE(W637,Assumptions!$C$11,Assumptions!$C$12,Assumptions!$C$13)</f>
        <v>200000</v>
      </c>
      <c r="X640" s="12">
        <f>CHOOSE(X637,Assumptions!$C$11,Assumptions!$C$12,Assumptions!$C$13)</f>
        <v>200000</v>
      </c>
      <c r="Y640" s="12">
        <f>CHOOSE(Y637,Assumptions!$C$11,Assumptions!$C$12,Assumptions!$C$13)</f>
        <v>200000</v>
      </c>
      <c r="Z640" s="12">
        <f>CHOOSE(Z637,Assumptions!$C$11,Assumptions!$C$12,Assumptions!$C$13)</f>
        <v>200000</v>
      </c>
      <c r="AA640" s="12">
        <f>CHOOSE(AA637,Assumptions!$C$11,Assumptions!$C$12,Assumptions!$C$13)</f>
        <v>200000</v>
      </c>
      <c r="AB640" s="12">
        <f>CHOOSE(AB637,Assumptions!$C$11,Assumptions!$C$12,Assumptions!$C$13)</f>
        <v>200000</v>
      </c>
      <c r="AC640" s="12">
        <f>CHOOSE(AC637,Assumptions!$C$11,Assumptions!$C$12,Assumptions!$C$13)</f>
        <v>200000</v>
      </c>
      <c r="AD640" s="12">
        <f>CHOOSE(AD637,Assumptions!$C$11,Assumptions!$C$12,Assumptions!$C$13)</f>
        <v>200000</v>
      </c>
      <c r="AE640" s="12">
        <f>CHOOSE(AE637,Assumptions!$C$11,Assumptions!$C$12,Assumptions!$C$13)</f>
        <v>250000</v>
      </c>
      <c r="AF640" s="12">
        <f>CHOOSE(AF637,Assumptions!$C$11,Assumptions!$C$12,Assumptions!$C$13)</f>
        <v>250000</v>
      </c>
      <c r="AG640" s="12">
        <f>CHOOSE(AG637,Assumptions!$C$11,Assumptions!$C$12,Assumptions!$C$13)</f>
        <v>250000</v>
      </c>
      <c r="AH640" s="12">
        <f>CHOOSE(AH637,Assumptions!$C$11,Assumptions!$C$12,Assumptions!$C$13)</f>
        <v>250000</v>
      </c>
      <c r="AI640" s="12">
        <f>CHOOSE(AI637,Assumptions!$C$11,Assumptions!$C$12,Assumptions!$C$13)</f>
        <v>250000</v>
      </c>
      <c r="AJ640" s="12">
        <f>CHOOSE(AJ637,Assumptions!$C$11,Assumptions!$C$12,Assumptions!$C$13)</f>
        <v>250000</v>
      </c>
      <c r="AK640" s="12">
        <f>CHOOSE(AK637,Assumptions!$C$11,Assumptions!$C$12,Assumptions!$C$13)</f>
        <v>250000</v>
      </c>
      <c r="AL640" s="12">
        <f>CHOOSE(AL637,Assumptions!$C$11,Assumptions!$C$12,Assumptions!$C$13)</f>
        <v>250000</v>
      </c>
      <c r="AM640" s="12">
        <f>CHOOSE(AM637,Assumptions!$C$11,Assumptions!$C$12,Assumptions!$C$13)</f>
        <v>250000</v>
      </c>
      <c r="AN640" s="12">
        <f>CHOOSE(AN637,Assumptions!$C$11,Assumptions!$C$12,Assumptions!$C$13)</f>
        <v>250000</v>
      </c>
      <c r="AO640" s="12">
        <f>CHOOSE(AO637,Assumptions!$C$11,Assumptions!$C$12,Assumptions!$C$13)</f>
        <v>250000</v>
      </c>
      <c r="AP640" s="12">
        <f>CHOOSE(AP637,Assumptions!$C$11,Assumptions!$C$12,Assumptions!$C$13)</f>
        <v>250000</v>
      </c>
    </row>
    <row r="641">
      <c r="A641" s="11" t="inlineStr">
        <is>
          <t>Installs</t>
        </is>
      </c>
      <c r="B641" s="14" t="inlineStr">
        <is>
          <t>installs</t>
        </is>
      </c>
      <c r="C641" s="56">
        <f>SUM(G641:R641)</f>
        <v>72000</v>
      </c>
      <c r="D641" s="56">
        <f>SUM(S641:AD641)</f>
        <v>96000</v>
      </c>
      <c r="E641" s="56">
        <f>SUM(AE641:AP641)</f>
        <v>120000</v>
      </c>
      <c r="G641" s="12">
        <f>G640/Sensitivity!$A$9</f>
        <v>6000</v>
      </c>
      <c r="H641" s="12">
        <f>H640/Sensitivity!$A$9</f>
        <v>6000</v>
      </c>
      <c r="I641" s="12">
        <f>I640/Sensitivity!$A$9</f>
        <v>6000</v>
      </c>
      <c r="J641" s="12">
        <f>J640/Sensitivity!$A$9</f>
        <v>6000</v>
      </c>
      <c r="K641" s="12">
        <f>K640/Sensitivity!$A$9</f>
        <v>6000</v>
      </c>
      <c r="L641" s="12">
        <f>L640/Sensitivity!$A$9</f>
        <v>6000</v>
      </c>
      <c r="M641" s="12">
        <f>M640/Sensitivity!$A$9</f>
        <v>6000</v>
      </c>
      <c r="N641" s="12">
        <f>N640/Sensitivity!$A$9</f>
        <v>6000</v>
      </c>
      <c r="O641" s="12">
        <f>O640/Sensitivity!$A$9</f>
        <v>6000</v>
      </c>
      <c r="P641" s="12">
        <f>P640/Sensitivity!$A$9</f>
        <v>6000</v>
      </c>
      <c r="Q641" s="12">
        <f>Q640/Sensitivity!$A$9</f>
        <v>6000</v>
      </c>
      <c r="R641" s="12">
        <f>R640/Sensitivity!$A$9</f>
        <v>6000</v>
      </c>
      <c r="S641" s="12">
        <f>S640/Sensitivity!$A$9</f>
        <v>8000</v>
      </c>
      <c r="T641" s="12">
        <f>T640/Sensitivity!$A$9</f>
        <v>8000</v>
      </c>
      <c r="U641" s="12">
        <f>U640/Sensitivity!$A$9</f>
        <v>8000</v>
      </c>
      <c r="V641" s="12">
        <f>V640/Sensitivity!$A$9</f>
        <v>8000</v>
      </c>
      <c r="W641" s="12">
        <f>W640/Sensitivity!$A$9</f>
        <v>8000</v>
      </c>
      <c r="X641" s="12">
        <f>X640/Sensitivity!$A$9</f>
        <v>8000</v>
      </c>
      <c r="Y641" s="12">
        <f>Y640/Sensitivity!$A$9</f>
        <v>8000</v>
      </c>
      <c r="Z641" s="12">
        <f>Z640/Sensitivity!$A$9</f>
        <v>8000</v>
      </c>
      <c r="AA641" s="12">
        <f>AA640/Sensitivity!$A$9</f>
        <v>8000</v>
      </c>
      <c r="AB641" s="12">
        <f>AB640/Sensitivity!$A$9</f>
        <v>8000</v>
      </c>
      <c r="AC641" s="12">
        <f>AC640/Sensitivity!$A$9</f>
        <v>8000</v>
      </c>
      <c r="AD641" s="12">
        <f>AD640/Sensitivity!$A$9</f>
        <v>8000</v>
      </c>
      <c r="AE641" s="12">
        <f>AE640/Sensitivity!$A$9</f>
        <v>10000</v>
      </c>
      <c r="AF641" s="12">
        <f>AF640/Sensitivity!$A$9</f>
        <v>10000</v>
      </c>
      <c r="AG641" s="12">
        <f>AG640/Sensitivity!$A$9</f>
        <v>10000</v>
      </c>
      <c r="AH641" s="12">
        <f>AH640/Sensitivity!$A$9</f>
        <v>10000</v>
      </c>
      <c r="AI641" s="12">
        <f>AI640/Sensitivity!$A$9</f>
        <v>10000</v>
      </c>
      <c r="AJ641" s="12">
        <f>AJ640/Sensitivity!$A$9</f>
        <v>10000</v>
      </c>
      <c r="AK641" s="12">
        <f>AK640/Sensitivity!$A$9</f>
        <v>10000</v>
      </c>
      <c r="AL641" s="12">
        <f>AL640/Sensitivity!$A$9</f>
        <v>10000</v>
      </c>
      <c r="AM641" s="12">
        <f>AM640/Sensitivity!$A$9</f>
        <v>10000</v>
      </c>
      <c r="AN641" s="12">
        <f>AN640/Sensitivity!$A$9</f>
        <v>10000</v>
      </c>
      <c r="AO641" s="12">
        <f>AO640/Sensitivity!$A$9</f>
        <v>10000</v>
      </c>
      <c r="AP641" s="12">
        <f>AP640/Sensitivity!$A$9</f>
        <v>10000</v>
      </c>
    </row>
    <row r="642">
      <c r="A642" s="11" t="inlineStr">
        <is>
          <t>Paid members (installs x conversion)</t>
        </is>
      </c>
      <c r="B642" s="14" t="inlineStr">
        <is>
          <t>members</t>
        </is>
      </c>
      <c r="C642" s="56">
        <f>SUM(G642:R642)</f>
        <v>3600</v>
      </c>
      <c r="D642" s="56">
        <f>SUM(S642:AD642)</f>
        <v>4800</v>
      </c>
      <c r="E642" s="56">
        <f>SUM(AE642:AP642)</f>
        <v>6000</v>
      </c>
      <c r="G642" s="12">
        <f>G641*Sensitivity!$C$6</f>
        <v>300</v>
      </c>
      <c r="H642" s="12">
        <f>H641*Sensitivity!$C$6</f>
        <v>300</v>
      </c>
      <c r="I642" s="12">
        <f>I641*Sensitivity!$C$6</f>
        <v>300</v>
      </c>
      <c r="J642" s="12">
        <f>J641*Sensitivity!$C$6</f>
        <v>300</v>
      </c>
      <c r="K642" s="12">
        <f>K641*Sensitivity!$C$6</f>
        <v>300</v>
      </c>
      <c r="L642" s="12">
        <f>L641*Sensitivity!$C$6</f>
        <v>300</v>
      </c>
      <c r="M642" s="12">
        <f>M641*Sensitivity!$C$6</f>
        <v>300</v>
      </c>
      <c r="N642" s="12">
        <f>N641*Sensitivity!$C$6</f>
        <v>300</v>
      </c>
      <c r="O642" s="12">
        <f>O641*Sensitivity!$C$6</f>
        <v>300</v>
      </c>
      <c r="P642" s="12">
        <f>P641*Sensitivity!$C$6</f>
        <v>300</v>
      </c>
      <c r="Q642" s="12">
        <f>Q641*Sensitivity!$C$6</f>
        <v>300</v>
      </c>
      <c r="R642" s="12">
        <f>R641*Sensitivity!$C$6</f>
        <v>300</v>
      </c>
      <c r="S642" s="12">
        <f>S641*Sensitivity!$C$6</f>
        <v>400</v>
      </c>
      <c r="T642" s="12">
        <f>T641*Sensitivity!$C$6</f>
        <v>400</v>
      </c>
      <c r="U642" s="12">
        <f>U641*Sensitivity!$C$6</f>
        <v>400</v>
      </c>
      <c r="V642" s="12">
        <f>V641*Sensitivity!$C$6</f>
        <v>400</v>
      </c>
      <c r="W642" s="12">
        <f>W641*Sensitivity!$C$6</f>
        <v>400</v>
      </c>
      <c r="X642" s="12">
        <f>X641*Sensitivity!$C$6</f>
        <v>400</v>
      </c>
      <c r="Y642" s="12">
        <f>Y641*Sensitivity!$C$6</f>
        <v>400</v>
      </c>
      <c r="Z642" s="12">
        <f>Z641*Sensitivity!$C$6</f>
        <v>400</v>
      </c>
      <c r="AA642" s="12">
        <f>AA641*Sensitivity!$C$6</f>
        <v>400</v>
      </c>
      <c r="AB642" s="12">
        <f>AB641*Sensitivity!$C$6</f>
        <v>400</v>
      </c>
      <c r="AC642" s="12">
        <f>AC641*Sensitivity!$C$6</f>
        <v>400</v>
      </c>
      <c r="AD642" s="12">
        <f>AD641*Sensitivity!$C$6</f>
        <v>400</v>
      </c>
      <c r="AE642" s="12">
        <f>AE641*Sensitivity!$C$6</f>
        <v>500</v>
      </c>
      <c r="AF642" s="12">
        <f>AF641*Sensitivity!$C$6</f>
        <v>500</v>
      </c>
      <c r="AG642" s="12">
        <f>AG641*Sensitivity!$C$6</f>
        <v>500</v>
      </c>
      <c r="AH642" s="12">
        <f>AH641*Sensitivity!$C$6</f>
        <v>500</v>
      </c>
      <c r="AI642" s="12">
        <f>AI641*Sensitivity!$C$6</f>
        <v>500</v>
      </c>
      <c r="AJ642" s="12">
        <f>AJ641*Sensitivity!$C$6</f>
        <v>500</v>
      </c>
      <c r="AK642" s="12">
        <f>AK641*Sensitivity!$C$6</f>
        <v>500</v>
      </c>
      <c r="AL642" s="12">
        <f>AL641*Sensitivity!$C$6</f>
        <v>500</v>
      </c>
      <c r="AM642" s="12">
        <f>AM641*Sensitivity!$C$6</f>
        <v>500</v>
      </c>
      <c r="AN642" s="12">
        <f>AN641*Sensitivity!$C$6</f>
        <v>500</v>
      </c>
      <c r="AO642" s="12">
        <f>AO641*Sensitivity!$C$6</f>
        <v>500</v>
      </c>
      <c r="AP642" s="12">
        <f>AP641*Sensitivity!$C$6</f>
        <v>500</v>
      </c>
    </row>
    <row r="643">
      <c r="A643" s="11" t="inlineStr">
        <is>
          <t>Organic, PR and creator members</t>
        </is>
      </c>
      <c r="B643" s="14" t="inlineStr">
        <is>
          <t>members</t>
        </is>
      </c>
      <c r="C643" s="56">
        <f>SUM(G643:R643)</f>
        <v>2160</v>
      </c>
      <c r="D643" s="56">
        <f>SUM(S643:AD643)</f>
        <v>2880</v>
      </c>
      <c r="E643" s="56">
        <f>SUM(AE643:AP643)</f>
        <v>3600</v>
      </c>
      <c r="G643" s="12">
        <f>G642*Assumptions!$C$16</f>
        <v>180</v>
      </c>
      <c r="H643" s="12">
        <f>H642*Assumptions!$C$16</f>
        <v>180</v>
      </c>
      <c r="I643" s="12">
        <f>I642*Assumptions!$C$16</f>
        <v>180</v>
      </c>
      <c r="J643" s="12">
        <f>J642*Assumptions!$C$16</f>
        <v>180</v>
      </c>
      <c r="K643" s="12">
        <f>K642*Assumptions!$C$16</f>
        <v>180</v>
      </c>
      <c r="L643" s="12">
        <f>L642*Assumptions!$C$16</f>
        <v>180</v>
      </c>
      <c r="M643" s="12">
        <f>M642*Assumptions!$C$16</f>
        <v>180</v>
      </c>
      <c r="N643" s="12">
        <f>N642*Assumptions!$C$16</f>
        <v>180</v>
      </c>
      <c r="O643" s="12">
        <f>O642*Assumptions!$C$16</f>
        <v>180</v>
      </c>
      <c r="P643" s="12">
        <f>P642*Assumptions!$C$16</f>
        <v>180</v>
      </c>
      <c r="Q643" s="12">
        <f>Q642*Assumptions!$C$16</f>
        <v>180</v>
      </c>
      <c r="R643" s="12">
        <f>R642*Assumptions!$C$16</f>
        <v>180</v>
      </c>
      <c r="S643" s="12">
        <f>S642*Assumptions!$C$16</f>
        <v>240</v>
      </c>
      <c r="T643" s="12">
        <f>T642*Assumptions!$C$16</f>
        <v>240</v>
      </c>
      <c r="U643" s="12">
        <f>U642*Assumptions!$C$16</f>
        <v>240</v>
      </c>
      <c r="V643" s="12">
        <f>V642*Assumptions!$C$16</f>
        <v>240</v>
      </c>
      <c r="W643" s="12">
        <f>W642*Assumptions!$C$16</f>
        <v>240</v>
      </c>
      <c r="X643" s="12">
        <f>X642*Assumptions!$C$16</f>
        <v>240</v>
      </c>
      <c r="Y643" s="12">
        <f>Y642*Assumptions!$C$16</f>
        <v>240</v>
      </c>
      <c r="Z643" s="12">
        <f>Z642*Assumptions!$C$16</f>
        <v>240</v>
      </c>
      <c r="AA643" s="12">
        <f>AA642*Assumptions!$C$16</f>
        <v>240</v>
      </c>
      <c r="AB643" s="12">
        <f>AB642*Assumptions!$C$16</f>
        <v>240</v>
      </c>
      <c r="AC643" s="12">
        <f>AC642*Assumptions!$C$16</f>
        <v>240</v>
      </c>
      <c r="AD643" s="12">
        <f>AD642*Assumptions!$C$16</f>
        <v>240</v>
      </c>
      <c r="AE643" s="12">
        <f>AE642*Assumptions!$C$16</f>
        <v>300</v>
      </c>
      <c r="AF643" s="12">
        <f>AF642*Assumptions!$C$16</f>
        <v>300</v>
      </c>
      <c r="AG643" s="12">
        <f>AG642*Assumptions!$C$16</f>
        <v>300</v>
      </c>
      <c r="AH643" s="12">
        <f>AH642*Assumptions!$C$16</f>
        <v>300</v>
      </c>
      <c r="AI643" s="12">
        <f>AI642*Assumptions!$C$16</f>
        <v>300</v>
      </c>
      <c r="AJ643" s="12">
        <f>AJ642*Assumptions!$C$16</f>
        <v>300</v>
      </c>
      <c r="AK643" s="12">
        <f>AK642*Assumptions!$C$16</f>
        <v>300</v>
      </c>
      <c r="AL643" s="12">
        <f>AL642*Assumptions!$C$16</f>
        <v>300</v>
      </c>
      <c r="AM643" s="12">
        <f>AM642*Assumptions!$C$16</f>
        <v>300</v>
      </c>
      <c r="AN643" s="12">
        <f>AN642*Assumptions!$C$16</f>
        <v>300</v>
      </c>
      <c r="AO643" s="12">
        <f>AO642*Assumptions!$C$16</f>
        <v>300</v>
      </c>
      <c r="AP643" s="12">
        <f>AP642*Assumptions!$C$16</f>
        <v>300</v>
      </c>
    </row>
    <row r="644">
      <c r="A644" s="4" t="inlineStr">
        <is>
          <t>New individual members</t>
        </is>
      </c>
      <c r="B644" s="14" t="inlineStr">
        <is>
          <t>members</t>
        </is>
      </c>
      <c r="C644" s="56">
        <f>SUM(G644:R644)</f>
        <v>5760</v>
      </c>
      <c r="D644" s="56">
        <f>SUM(S644:AD644)</f>
        <v>7680</v>
      </c>
      <c r="E644" s="56">
        <f>SUM(AE644:AP644)</f>
        <v>9600</v>
      </c>
      <c r="G644" s="57">
        <f>G642+G643</f>
        <v>480</v>
      </c>
      <c r="H644" s="57">
        <f>H642+H643</f>
        <v>480</v>
      </c>
      <c r="I644" s="57">
        <f>I642+I643</f>
        <v>480</v>
      </c>
      <c r="J644" s="57">
        <f>J642+J643</f>
        <v>480</v>
      </c>
      <c r="K644" s="57">
        <f>K642+K643</f>
        <v>480</v>
      </c>
      <c r="L644" s="57">
        <f>L642+L643</f>
        <v>480</v>
      </c>
      <c r="M644" s="57">
        <f>M642+M643</f>
        <v>480</v>
      </c>
      <c r="N644" s="57">
        <f>N642+N643</f>
        <v>480</v>
      </c>
      <c r="O644" s="57">
        <f>O642+O643</f>
        <v>480</v>
      </c>
      <c r="P644" s="57">
        <f>P642+P643</f>
        <v>480</v>
      </c>
      <c r="Q644" s="57">
        <f>Q642+Q643</f>
        <v>480</v>
      </c>
      <c r="R644" s="57">
        <f>R642+R643</f>
        <v>480</v>
      </c>
      <c r="S644" s="57">
        <f>S642+S643</f>
        <v>640</v>
      </c>
      <c r="T644" s="57">
        <f>T642+T643</f>
        <v>640</v>
      </c>
      <c r="U644" s="57">
        <f>U642+U643</f>
        <v>640</v>
      </c>
      <c r="V644" s="57">
        <f>V642+V643</f>
        <v>640</v>
      </c>
      <c r="W644" s="57">
        <f>W642+W643</f>
        <v>640</v>
      </c>
      <c r="X644" s="57">
        <f>X642+X643</f>
        <v>640</v>
      </c>
      <c r="Y644" s="57">
        <f>Y642+Y643</f>
        <v>640</v>
      </c>
      <c r="Z644" s="57">
        <f>Z642+Z643</f>
        <v>640</v>
      </c>
      <c r="AA644" s="57">
        <f>AA642+AA643</f>
        <v>640</v>
      </c>
      <c r="AB644" s="57">
        <f>AB642+AB643</f>
        <v>640</v>
      </c>
      <c r="AC644" s="57">
        <f>AC642+AC643</f>
        <v>640</v>
      </c>
      <c r="AD644" s="57">
        <f>AD642+AD643</f>
        <v>640</v>
      </c>
      <c r="AE644" s="57">
        <f>AE642+AE643</f>
        <v>800</v>
      </c>
      <c r="AF644" s="57">
        <f>AF642+AF643</f>
        <v>800</v>
      </c>
      <c r="AG644" s="57">
        <f>AG642+AG643</f>
        <v>800</v>
      </c>
      <c r="AH644" s="57">
        <f>AH642+AH643</f>
        <v>800</v>
      </c>
      <c r="AI644" s="57">
        <f>AI642+AI643</f>
        <v>800</v>
      </c>
      <c r="AJ644" s="57">
        <f>AJ642+AJ643</f>
        <v>800</v>
      </c>
      <c r="AK644" s="57">
        <f>AK642+AK643</f>
        <v>800</v>
      </c>
      <c r="AL644" s="57">
        <f>AL642+AL643</f>
        <v>800</v>
      </c>
      <c r="AM644" s="57">
        <f>AM642+AM643</f>
        <v>800</v>
      </c>
      <c r="AN644" s="57">
        <f>AN642+AN643</f>
        <v>800</v>
      </c>
      <c r="AO644" s="57">
        <f>AO642+AO643</f>
        <v>800</v>
      </c>
      <c r="AP644" s="57">
        <f>AP642+AP643</f>
        <v>800</v>
      </c>
    </row>
    <row r="645">
      <c r="A645" s="11" t="inlineStr">
        <is>
          <t xml:space="preserve">  on the weekly plan</t>
        </is>
      </c>
      <c r="B645" s="14" t="inlineStr">
        <is>
          <t>members</t>
        </is>
      </c>
      <c r="C645" s="56">
        <f>SUM(G645:R645)</f>
        <v>864</v>
      </c>
      <c r="D645" s="56">
        <f>SUM(S645:AD645)</f>
        <v>1152</v>
      </c>
      <c r="E645" s="56">
        <f>SUM(AE645:AP645)</f>
        <v>1440</v>
      </c>
      <c r="G645" s="12">
        <f>G644*Assumptions!$C$19</f>
        <v>72</v>
      </c>
      <c r="H645" s="12">
        <f>H644*Assumptions!$C$19</f>
        <v>72</v>
      </c>
      <c r="I645" s="12">
        <f>I644*Assumptions!$C$19</f>
        <v>72</v>
      </c>
      <c r="J645" s="12">
        <f>J644*Assumptions!$C$19</f>
        <v>72</v>
      </c>
      <c r="K645" s="12">
        <f>K644*Assumptions!$C$19</f>
        <v>72</v>
      </c>
      <c r="L645" s="12">
        <f>L644*Assumptions!$C$19</f>
        <v>72</v>
      </c>
      <c r="M645" s="12">
        <f>M644*Assumptions!$C$19</f>
        <v>72</v>
      </c>
      <c r="N645" s="12">
        <f>N644*Assumptions!$C$19</f>
        <v>72</v>
      </c>
      <c r="O645" s="12">
        <f>O644*Assumptions!$C$19</f>
        <v>72</v>
      </c>
      <c r="P645" s="12">
        <f>P644*Assumptions!$C$19</f>
        <v>72</v>
      </c>
      <c r="Q645" s="12">
        <f>Q644*Assumptions!$C$19</f>
        <v>72</v>
      </c>
      <c r="R645" s="12">
        <f>R644*Assumptions!$C$19</f>
        <v>72</v>
      </c>
      <c r="S645" s="12">
        <f>S644*Assumptions!$C$19</f>
        <v>96</v>
      </c>
      <c r="T645" s="12">
        <f>T644*Assumptions!$C$19</f>
        <v>96</v>
      </c>
      <c r="U645" s="12">
        <f>U644*Assumptions!$C$19</f>
        <v>96</v>
      </c>
      <c r="V645" s="12">
        <f>V644*Assumptions!$C$19</f>
        <v>96</v>
      </c>
      <c r="W645" s="12">
        <f>W644*Assumptions!$C$19</f>
        <v>96</v>
      </c>
      <c r="X645" s="12">
        <f>X644*Assumptions!$C$19</f>
        <v>96</v>
      </c>
      <c r="Y645" s="12">
        <f>Y644*Assumptions!$C$19</f>
        <v>96</v>
      </c>
      <c r="Z645" s="12">
        <f>Z644*Assumptions!$C$19</f>
        <v>96</v>
      </c>
      <c r="AA645" s="12">
        <f>AA644*Assumptions!$C$19</f>
        <v>96</v>
      </c>
      <c r="AB645" s="12">
        <f>AB644*Assumptions!$C$19</f>
        <v>96</v>
      </c>
      <c r="AC645" s="12">
        <f>AC644*Assumptions!$C$19</f>
        <v>96</v>
      </c>
      <c r="AD645" s="12">
        <f>AD644*Assumptions!$C$19</f>
        <v>96</v>
      </c>
      <c r="AE645" s="12">
        <f>AE644*Assumptions!$C$19</f>
        <v>120</v>
      </c>
      <c r="AF645" s="12">
        <f>AF644*Assumptions!$C$19</f>
        <v>120</v>
      </c>
      <c r="AG645" s="12">
        <f>AG644*Assumptions!$C$19</f>
        <v>120</v>
      </c>
      <c r="AH645" s="12">
        <f>AH644*Assumptions!$C$19</f>
        <v>120</v>
      </c>
      <c r="AI645" s="12">
        <f>AI644*Assumptions!$C$19</f>
        <v>120</v>
      </c>
      <c r="AJ645" s="12">
        <f>AJ644*Assumptions!$C$19</f>
        <v>120</v>
      </c>
      <c r="AK645" s="12">
        <f>AK644*Assumptions!$C$19</f>
        <v>120</v>
      </c>
      <c r="AL645" s="12">
        <f>AL644*Assumptions!$C$19</f>
        <v>120</v>
      </c>
      <c r="AM645" s="12">
        <f>AM644*Assumptions!$C$19</f>
        <v>120</v>
      </c>
      <c r="AN645" s="12">
        <f>AN644*Assumptions!$C$19</f>
        <v>120</v>
      </c>
      <c r="AO645" s="12">
        <f>AO644*Assumptions!$C$19</f>
        <v>120</v>
      </c>
      <c r="AP645" s="12">
        <f>AP644*Assumptions!$C$19</f>
        <v>120</v>
      </c>
    </row>
    <row r="646">
      <c r="A646" s="11" t="inlineStr">
        <is>
          <t xml:space="preserve">  on the monthly plan</t>
        </is>
      </c>
      <c r="B646" s="14" t="inlineStr">
        <is>
          <t>members</t>
        </is>
      </c>
      <c r="C646" s="56">
        <f>SUM(G646:R646)</f>
        <v>2592</v>
      </c>
      <c r="D646" s="56">
        <f>SUM(S646:AD646)</f>
        <v>3456</v>
      </c>
      <c r="E646" s="56">
        <f>SUM(AE646:AP646)</f>
        <v>4320</v>
      </c>
      <c r="G646" s="12">
        <f>G644*Assumptions!$C$18</f>
        <v>216</v>
      </c>
      <c r="H646" s="12">
        <f>H644*Assumptions!$C$18</f>
        <v>216</v>
      </c>
      <c r="I646" s="12">
        <f>I644*Assumptions!$C$18</f>
        <v>216</v>
      </c>
      <c r="J646" s="12">
        <f>J644*Assumptions!$C$18</f>
        <v>216</v>
      </c>
      <c r="K646" s="12">
        <f>K644*Assumptions!$C$18</f>
        <v>216</v>
      </c>
      <c r="L646" s="12">
        <f>L644*Assumptions!$C$18</f>
        <v>216</v>
      </c>
      <c r="M646" s="12">
        <f>M644*Assumptions!$C$18</f>
        <v>216</v>
      </c>
      <c r="N646" s="12">
        <f>N644*Assumptions!$C$18</f>
        <v>216</v>
      </c>
      <c r="O646" s="12">
        <f>O644*Assumptions!$C$18</f>
        <v>216</v>
      </c>
      <c r="P646" s="12">
        <f>P644*Assumptions!$C$18</f>
        <v>216</v>
      </c>
      <c r="Q646" s="12">
        <f>Q644*Assumptions!$C$18</f>
        <v>216</v>
      </c>
      <c r="R646" s="12">
        <f>R644*Assumptions!$C$18</f>
        <v>216</v>
      </c>
      <c r="S646" s="12">
        <f>S644*Assumptions!$C$18</f>
        <v>288</v>
      </c>
      <c r="T646" s="12">
        <f>T644*Assumptions!$C$18</f>
        <v>288</v>
      </c>
      <c r="U646" s="12">
        <f>U644*Assumptions!$C$18</f>
        <v>288</v>
      </c>
      <c r="V646" s="12">
        <f>V644*Assumptions!$C$18</f>
        <v>288</v>
      </c>
      <c r="W646" s="12">
        <f>W644*Assumptions!$C$18</f>
        <v>288</v>
      </c>
      <c r="X646" s="12">
        <f>X644*Assumptions!$C$18</f>
        <v>288</v>
      </c>
      <c r="Y646" s="12">
        <f>Y644*Assumptions!$C$18</f>
        <v>288</v>
      </c>
      <c r="Z646" s="12">
        <f>Z644*Assumptions!$C$18</f>
        <v>288</v>
      </c>
      <c r="AA646" s="12">
        <f>AA644*Assumptions!$C$18</f>
        <v>288</v>
      </c>
      <c r="AB646" s="12">
        <f>AB644*Assumptions!$C$18</f>
        <v>288</v>
      </c>
      <c r="AC646" s="12">
        <f>AC644*Assumptions!$C$18</f>
        <v>288</v>
      </c>
      <c r="AD646" s="12">
        <f>AD644*Assumptions!$C$18</f>
        <v>288</v>
      </c>
      <c r="AE646" s="12">
        <f>AE644*Assumptions!$C$18</f>
        <v>360</v>
      </c>
      <c r="AF646" s="12">
        <f>AF644*Assumptions!$C$18</f>
        <v>360</v>
      </c>
      <c r="AG646" s="12">
        <f>AG644*Assumptions!$C$18</f>
        <v>360</v>
      </c>
      <c r="AH646" s="12">
        <f>AH644*Assumptions!$C$18</f>
        <v>360</v>
      </c>
      <c r="AI646" s="12">
        <f>AI644*Assumptions!$C$18</f>
        <v>360</v>
      </c>
      <c r="AJ646" s="12">
        <f>AJ644*Assumptions!$C$18</f>
        <v>360</v>
      </c>
      <c r="AK646" s="12">
        <f>AK644*Assumptions!$C$18</f>
        <v>360</v>
      </c>
      <c r="AL646" s="12">
        <f>AL644*Assumptions!$C$18</f>
        <v>360</v>
      </c>
      <c r="AM646" s="12">
        <f>AM644*Assumptions!$C$18</f>
        <v>360</v>
      </c>
      <c r="AN646" s="12">
        <f>AN644*Assumptions!$C$18</f>
        <v>360</v>
      </c>
      <c r="AO646" s="12">
        <f>AO644*Assumptions!$C$18</f>
        <v>360</v>
      </c>
      <c r="AP646" s="12">
        <f>AP644*Assumptions!$C$18</f>
        <v>360</v>
      </c>
    </row>
    <row r="647">
      <c r="A647" s="35" t="inlineStr">
        <is>
          <t>Members (end of month)</t>
        </is>
      </c>
      <c r="B647" s="14" t="inlineStr">
        <is>
          <t>members</t>
        </is>
      </c>
      <c r="C647" s="56">
        <f>SUM(G647:R647)</f>
        <v>2304</v>
      </c>
      <c r="D647" s="56">
        <f>SUM(S647:AD647)</f>
        <v>3072</v>
      </c>
      <c r="E647" s="56">
        <f>SUM(AE647:AP647)</f>
        <v>3840</v>
      </c>
      <c r="G647" s="12">
        <f>G644*Assumptions!$C$17</f>
        <v>192</v>
      </c>
      <c r="H647" s="12">
        <f>H644*Assumptions!$C$17</f>
        <v>192</v>
      </c>
      <c r="I647" s="12">
        <f>I644*Assumptions!$C$17</f>
        <v>192</v>
      </c>
      <c r="J647" s="12">
        <f>J644*Assumptions!$C$17</f>
        <v>192</v>
      </c>
      <c r="K647" s="12">
        <f>K644*Assumptions!$C$17</f>
        <v>192</v>
      </c>
      <c r="L647" s="12">
        <f>L644*Assumptions!$C$17</f>
        <v>192</v>
      </c>
      <c r="M647" s="12">
        <f>M644*Assumptions!$C$17</f>
        <v>192</v>
      </c>
      <c r="N647" s="12">
        <f>N644*Assumptions!$C$17</f>
        <v>192</v>
      </c>
      <c r="O647" s="12">
        <f>O644*Assumptions!$C$17</f>
        <v>192</v>
      </c>
      <c r="P647" s="12">
        <f>P644*Assumptions!$C$17</f>
        <v>192</v>
      </c>
      <c r="Q647" s="12">
        <f>Q644*Assumptions!$C$17</f>
        <v>192</v>
      </c>
      <c r="R647" s="12">
        <f>R644*Assumptions!$C$17</f>
        <v>192</v>
      </c>
      <c r="S647" s="12">
        <f>S644*Assumptions!$C$17</f>
        <v>256</v>
      </c>
      <c r="T647" s="12">
        <f>T644*Assumptions!$C$17</f>
        <v>256</v>
      </c>
      <c r="U647" s="12">
        <f>U644*Assumptions!$C$17</f>
        <v>256</v>
      </c>
      <c r="V647" s="12">
        <f>V644*Assumptions!$C$17</f>
        <v>256</v>
      </c>
      <c r="W647" s="12">
        <f>W644*Assumptions!$C$17</f>
        <v>256</v>
      </c>
      <c r="X647" s="12">
        <f>X644*Assumptions!$C$17</f>
        <v>256</v>
      </c>
      <c r="Y647" s="12">
        <f>Y644*Assumptions!$C$17</f>
        <v>256</v>
      </c>
      <c r="Z647" s="12">
        <f>Z644*Assumptions!$C$17</f>
        <v>256</v>
      </c>
      <c r="AA647" s="12">
        <f>AA644*Assumptions!$C$17</f>
        <v>256</v>
      </c>
      <c r="AB647" s="12">
        <f>AB644*Assumptions!$C$17</f>
        <v>256</v>
      </c>
      <c r="AC647" s="12">
        <f>AC644*Assumptions!$C$17</f>
        <v>256</v>
      </c>
      <c r="AD647" s="12">
        <f>AD644*Assumptions!$C$17</f>
        <v>256</v>
      </c>
      <c r="AE647" s="12">
        <f>AE644*Assumptions!$C$17</f>
        <v>320</v>
      </c>
      <c r="AF647" s="12">
        <f>AF644*Assumptions!$C$17</f>
        <v>320</v>
      </c>
      <c r="AG647" s="12">
        <f>AG644*Assumptions!$C$17</f>
        <v>320</v>
      </c>
      <c r="AH647" s="12">
        <f>AH644*Assumptions!$C$17</f>
        <v>320</v>
      </c>
      <c r="AI647" s="12">
        <f>AI644*Assumptions!$C$17</f>
        <v>320</v>
      </c>
      <c r="AJ647" s="12">
        <f>AJ644*Assumptions!$C$17</f>
        <v>320</v>
      </c>
      <c r="AK647" s="12">
        <f>AK644*Assumptions!$C$17</f>
        <v>320</v>
      </c>
      <c r="AL647" s="12">
        <f>AL644*Assumptions!$C$17</f>
        <v>320</v>
      </c>
      <c r="AM647" s="12">
        <f>AM644*Assumptions!$C$17</f>
        <v>320</v>
      </c>
      <c r="AN647" s="12">
        <f>AN644*Assumptions!$C$17</f>
        <v>320</v>
      </c>
      <c r="AO647" s="12">
        <f>AO644*Assumptions!$C$17</f>
        <v>320</v>
      </c>
      <c r="AP647" s="12">
        <f>AP644*Assumptions!$C$17</f>
        <v>320</v>
      </c>
    </row>
    <row r="650">
      <c r="A650" s="11" t="inlineStr">
        <is>
          <t>Weekly payers</t>
        </is>
      </c>
      <c r="B650" s="14" t="inlineStr">
        <is>
          <t>members</t>
        </is>
      </c>
      <c r="C650" s="56">
        <f>R650</f>
        <v>470.597306506991</v>
      </c>
      <c r="D650" s="56">
        <f>AD650</f>
        <v>728.957340363588</v>
      </c>
      <c r="E650" s="56">
        <f>AP650</f>
        <v>941.543916319233</v>
      </c>
      <c r="G650" s="12">
        <f>G645</f>
        <v>72</v>
      </c>
      <c r="H650" s="12">
        <f>G650*(1-Assumptions!$C$21)+H645</f>
        <v>135.36</v>
      </c>
      <c r="I650" s="12">
        <f>H650*(1-Assumptions!$C$21)+I645</f>
        <v>191.1168</v>
      </c>
      <c r="J650" s="12">
        <f>I650*(1-Assumptions!$C$21)+J645</f>
        <v>240.182784</v>
      </c>
      <c r="K650" s="12">
        <f>J650*(1-Assumptions!$C$21)+K645</f>
        <v>283.36084992</v>
      </c>
      <c r="L650" s="12">
        <f>K650*(1-Assumptions!$C$21)+L645</f>
        <v>321.3575479296</v>
      </c>
      <c r="M650" s="12">
        <f>L650*(1-Assumptions!$C$21)+M645</f>
        <v>354.794642178048</v>
      </c>
      <c r="N650" s="12">
        <f>M650*(1-Assumptions!$C$21)+N645</f>
        <v>384.219285116682</v>
      </c>
      <c r="O650" s="12">
        <f>N650*(1-Assumptions!$C$21)+O645</f>
        <v>410.11297090268</v>
      </c>
      <c r="P650" s="12">
        <f>O650*(1-Assumptions!$C$21)+P645</f>
        <v>432.899414394359</v>
      </c>
      <c r="Q650" s="12">
        <f>P650*(1-Assumptions!$C$21)+Q645</f>
        <v>452.951484667036</v>
      </c>
      <c r="R650" s="12">
        <f>Q650*(1-Assumptions!$C$21)+R645</f>
        <v>470.597306506991</v>
      </c>
      <c r="S650" s="12">
        <f>R650*(1-Assumptions!$C$21)+S645</f>
        <v>510.125629726152</v>
      </c>
      <c r="T650" s="12">
        <f>S650*(1-Assumptions!$C$21)+T645</f>
        <v>544.910554159014</v>
      </c>
      <c r="U650" s="12">
        <f>T650*(1-Assumptions!$C$21)+U645</f>
        <v>575.521287659933</v>
      </c>
      <c r="V650" s="12">
        <f>U650*(1-Assumptions!$C$21)+V645</f>
        <v>602.458733140741</v>
      </c>
      <c r="W650" s="12">
        <f>V650*(1-Assumptions!$C$21)+W645</f>
        <v>626.163685163852</v>
      </c>
      <c r="X650" s="12">
        <f>W650*(1-Assumptions!$C$21)+X645</f>
        <v>647.02404294419</v>
      </c>
      <c r="Y650" s="12">
        <f>X650*(1-Assumptions!$C$21)+Y645</f>
        <v>665.381157790887</v>
      </c>
      <c r="Z650" s="12">
        <f>Y650*(1-Assumptions!$C$21)+Z645</f>
        <v>681.53541885598</v>
      </c>
      <c r="AA650" s="12">
        <f>Z650*(1-Assumptions!$C$21)+AA645</f>
        <v>695.751168593263</v>
      </c>
      <c r="AB650" s="12">
        <f>AA650*(1-Assumptions!$C$21)+AB645</f>
        <v>708.261028362071</v>
      </c>
      <c r="AC650" s="12">
        <f>AB650*(1-Assumptions!$C$21)+AC645</f>
        <v>719.269704958623</v>
      </c>
      <c r="AD650" s="12">
        <f>AC650*(1-Assumptions!$C$21)+AD645</f>
        <v>728.957340363588</v>
      </c>
      <c r="AE650" s="12">
        <f>AD650*(1-Assumptions!$C$21)+AE645</f>
        <v>761.482459519958</v>
      </c>
      <c r="AF650" s="12">
        <f>AE650*(1-Assumptions!$C$21)+AF645</f>
        <v>790.104564377563</v>
      </c>
      <c r="AG650" s="12">
        <f>AF650*(1-Assumptions!$C$21)+AG645</f>
        <v>815.292016652255</v>
      </c>
      <c r="AH650" s="12">
        <f>AG650*(1-Assumptions!$C$21)+AH645</f>
        <v>837.456974653985</v>
      </c>
      <c r="AI650" s="12">
        <f>AH650*(1-Assumptions!$C$21)+AI645</f>
        <v>856.962137695506</v>
      </c>
      <c r="AJ650" s="12">
        <f>AI650*(1-Assumptions!$C$21)+AJ645</f>
        <v>874.126681172046</v>
      </c>
      <c r="AK650" s="12">
        <f>AJ650*(1-Assumptions!$C$21)+AK645</f>
        <v>889.2314794314</v>
      </c>
      <c r="AL650" s="12">
        <f>AK650*(1-Assumptions!$C$21)+AL645</f>
        <v>902.523701899632</v>
      </c>
      <c r="AM650" s="12">
        <f>AL650*(1-Assumptions!$C$21)+AM645</f>
        <v>914.220857671676</v>
      </c>
      <c r="AN650" s="12">
        <f>AM650*(1-Assumptions!$C$21)+AN645</f>
        <v>924.514354751075</v>
      </c>
      <c r="AO650" s="12">
        <f>AN650*(1-Assumptions!$C$21)+AO645</f>
        <v>933.572632180946</v>
      </c>
      <c r="AP650" s="12">
        <f>AO650*(1-Assumptions!$C$21)+AP645</f>
        <v>941.543916319233</v>
      </c>
    </row>
    <row r="651">
      <c r="A651" s="11" t="inlineStr">
        <is>
          <t>Monthly payers</t>
        </is>
      </c>
      <c r="B651" s="14" t="inlineStr">
        <is>
          <t>members</t>
        </is>
      </c>
      <c r="C651" s="56">
        <f>R651</f>
        <v>1886.68686666869</v>
      </c>
      <c r="D651" s="56">
        <f>AD651</f>
        <v>3413.49509643246</v>
      </c>
      <c r="E651" s="56">
        <f>AP651</f>
        <v>4769.02977202553</v>
      </c>
      <c r="G651" s="12">
        <f>G646</f>
        <v>216</v>
      </c>
      <c r="H651" s="12">
        <f>G651*(1-Assumptions!$C$22)+H646</f>
        <v>419.04</v>
      </c>
      <c r="I651" s="12">
        <f>H651*(1-Assumptions!$C$22)+I646</f>
        <v>609.8976</v>
      </c>
      <c r="J651" s="12">
        <f>I651*(1-Assumptions!$C$22)+J646</f>
        <v>789.303744</v>
      </c>
      <c r="K651" s="12">
        <f>J651*(1-Assumptions!$C$22)+K646</f>
        <v>957.94551936</v>
      </c>
      <c r="L651" s="12">
        <f>K651*(1-Assumptions!$C$22)+L646</f>
        <v>1116.4687881984</v>
      </c>
      <c r="M651" s="12">
        <f>L651*(1-Assumptions!$C$22)+M646</f>
        <v>1265.4806609065</v>
      </c>
      <c r="N651" s="12">
        <f>M651*(1-Assumptions!$C$22)+N646</f>
        <v>1405.55182125211</v>
      </c>
      <c r="O651" s="12">
        <f>N651*(1-Assumptions!$C$22)+O646</f>
        <v>1537.21871197698</v>
      </c>
      <c r="P651" s="12">
        <f>O651*(1-Assumptions!$C$22)+P646</f>
        <v>1660.98558925836</v>
      </c>
      <c r="Q651" s="12">
        <f>P651*(1-Assumptions!$C$22)+Q646</f>
        <v>1777.32645390286</v>
      </c>
      <c r="R651" s="12">
        <f>Q651*(1-Assumptions!$C$22)+R646</f>
        <v>1886.68686666869</v>
      </c>
      <c r="S651" s="12">
        <f>R651*(1-Assumptions!$C$22)+S646</f>
        <v>2061.48565466857</v>
      </c>
      <c r="T651" s="12">
        <f>S651*(1-Assumptions!$C$22)+T646</f>
        <v>2225.79651538845</v>
      </c>
      <c r="U651" s="12">
        <f>T651*(1-Assumptions!$C$22)+U646</f>
        <v>2380.24872446514</v>
      </c>
      <c r="V651" s="12">
        <f>U651*(1-Assumptions!$C$22)+V646</f>
        <v>2525.43380099724</v>
      </c>
      <c r="W651" s="12">
        <f>V651*(1-Assumptions!$C$22)+W646</f>
        <v>2661.9077729374</v>
      </c>
      <c r="X651" s="12">
        <f>W651*(1-Assumptions!$C$22)+X646</f>
        <v>2790.19330656116</v>
      </c>
      <c r="Y651" s="12">
        <f>X651*(1-Assumptions!$C$22)+Y646</f>
        <v>2910.78170816749</v>
      </c>
      <c r="Z651" s="12">
        <f>Y651*(1-Assumptions!$C$22)+Z646</f>
        <v>3024.13480567744</v>
      </c>
      <c r="AA651" s="12">
        <f>Z651*(1-Assumptions!$C$22)+AA646</f>
        <v>3130.68671733679</v>
      </c>
      <c r="AB651" s="12">
        <f>AA651*(1-Assumptions!$C$22)+AB646</f>
        <v>3230.84551429658</v>
      </c>
      <c r="AC651" s="12">
        <f>AB651*(1-Assumptions!$C$22)+AC646</f>
        <v>3324.99478343879</v>
      </c>
      <c r="AD651" s="12">
        <f>AC651*(1-Assumptions!$C$22)+AD646</f>
        <v>3413.49509643246</v>
      </c>
      <c r="AE651" s="12">
        <f>AD651*(1-Assumptions!$C$22)+AE646</f>
        <v>3568.68539064651</v>
      </c>
      <c r="AF651" s="12">
        <f>AE651*(1-Assumptions!$C$22)+AF646</f>
        <v>3714.56426720772</v>
      </c>
      <c r="AG651" s="12">
        <f>AF651*(1-Assumptions!$C$22)+AG646</f>
        <v>3851.69041117526</v>
      </c>
      <c r="AH651" s="12">
        <f>AG651*(1-Assumptions!$C$22)+AH646</f>
        <v>3980.58898650474</v>
      </c>
      <c r="AI651" s="12">
        <f>AH651*(1-Assumptions!$C$22)+AI646</f>
        <v>4101.75364731446</v>
      </c>
      <c r="AJ651" s="12">
        <f>AI651*(1-Assumptions!$C$22)+AJ646</f>
        <v>4215.64842847559</v>
      </c>
      <c r="AK651" s="12">
        <f>AJ651*(1-Assumptions!$C$22)+AK646</f>
        <v>4322.70952276706</v>
      </c>
      <c r="AL651" s="12">
        <f>AK651*(1-Assumptions!$C$22)+AL646</f>
        <v>4423.34695140103</v>
      </c>
      <c r="AM651" s="12">
        <f>AL651*(1-Assumptions!$C$22)+AM646</f>
        <v>4517.94613431697</v>
      </c>
      <c r="AN651" s="12">
        <f>AM651*(1-Assumptions!$C$22)+AN646</f>
        <v>4606.86936625795</v>
      </c>
      <c r="AO651" s="12">
        <f>AN651*(1-Assumptions!$C$22)+AO646</f>
        <v>4690.45720428247</v>
      </c>
      <c r="AP651" s="12">
        <f>AO651*(1-Assumptions!$C$22)+AP646</f>
        <v>4769.02977202553</v>
      </c>
    </row>
    <row r="652">
      <c r="A652" s="11" t="inlineStr">
        <is>
          <t>Annual plans paid this month (new and renewals)</t>
        </is>
      </c>
      <c r="B652" s="14" t="inlineStr">
        <is>
          <t>members</t>
        </is>
      </c>
      <c r="C652" s="56">
        <f>SUM(G652:R652)</f>
        <v>2304</v>
      </c>
      <c r="D652" s="56">
        <f>SUM(S652:AD652)</f>
        <v>4454.4</v>
      </c>
      <c r="E652" s="56">
        <f>SUM(AE652:AP652)</f>
        <v>6512.64</v>
      </c>
      <c r="G652" s="12">
        <f>G647</f>
        <v>192</v>
      </c>
      <c r="H652" s="12">
        <f>H647</f>
        <v>192</v>
      </c>
      <c r="I652" s="12">
        <f>I647</f>
        <v>192</v>
      </c>
      <c r="J652" s="12">
        <f>J647</f>
        <v>192</v>
      </c>
      <c r="K652" s="12">
        <f>K647</f>
        <v>192</v>
      </c>
      <c r="L652" s="12">
        <f>L647</f>
        <v>192</v>
      </c>
      <c r="M652" s="12">
        <f>M647</f>
        <v>192</v>
      </c>
      <c r="N652" s="12">
        <f>N647</f>
        <v>192</v>
      </c>
      <c r="O652" s="12">
        <f>O647</f>
        <v>192</v>
      </c>
      <c r="P652" s="12">
        <f>P647</f>
        <v>192</v>
      </c>
      <c r="Q652" s="12">
        <f>Q647</f>
        <v>192</v>
      </c>
      <c r="R652" s="12">
        <f>R647</f>
        <v>192</v>
      </c>
      <c r="S652" s="12">
        <f>S647+Assumptions!$C$23*G652</f>
        <v>371.2</v>
      </c>
      <c r="T652" s="12">
        <f>T647+Assumptions!$C$23*H652</f>
        <v>371.2</v>
      </c>
      <c r="U652" s="12">
        <f>U647+Assumptions!$C$23*I652</f>
        <v>371.2</v>
      </c>
      <c r="V652" s="12">
        <f>V647+Assumptions!$C$23*J652</f>
        <v>371.2</v>
      </c>
      <c r="W652" s="12">
        <f>W647+Assumptions!$C$23*K652</f>
        <v>371.2</v>
      </c>
      <c r="X652" s="12">
        <f>X647+Assumptions!$C$23*L652</f>
        <v>371.2</v>
      </c>
      <c r="Y652" s="12">
        <f>Y647+Assumptions!$C$23*M652</f>
        <v>371.2</v>
      </c>
      <c r="Z652" s="12">
        <f>Z647+Assumptions!$C$23*N652</f>
        <v>371.2</v>
      </c>
      <c r="AA652" s="12">
        <f>AA647+Assumptions!$C$23*O652</f>
        <v>371.2</v>
      </c>
      <c r="AB652" s="12">
        <f>AB647+Assumptions!$C$23*P652</f>
        <v>371.2</v>
      </c>
      <c r="AC652" s="12">
        <f>AC647+Assumptions!$C$23*Q652</f>
        <v>371.2</v>
      </c>
      <c r="AD652" s="12">
        <f>AD647+Assumptions!$C$23*R652</f>
        <v>371.2</v>
      </c>
      <c r="AE652" s="12">
        <f>AE647+Assumptions!$C$23*S652</f>
        <v>542.72</v>
      </c>
      <c r="AF652" s="12">
        <f>AF647+Assumptions!$C$23*T652</f>
        <v>542.72</v>
      </c>
      <c r="AG652" s="12">
        <f>AG647+Assumptions!$C$23*U652</f>
        <v>542.72</v>
      </c>
      <c r="AH652" s="12">
        <f>AH647+Assumptions!$C$23*V652</f>
        <v>542.72</v>
      </c>
      <c r="AI652" s="12">
        <f>AI647+Assumptions!$C$23*W652</f>
        <v>542.72</v>
      </c>
      <c r="AJ652" s="12">
        <f>AJ647+Assumptions!$C$23*X652</f>
        <v>542.72</v>
      </c>
      <c r="AK652" s="12">
        <f>AK647+Assumptions!$C$23*Y652</f>
        <v>542.72</v>
      </c>
      <c r="AL652" s="12">
        <f>AL647+Assumptions!$C$23*Z652</f>
        <v>542.72</v>
      </c>
      <c r="AM652" s="12">
        <f>AM647+Assumptions!$C$23*AA652</f>
        <v>542.72</v>
      </c>
      <c r="AN652" s="12">
        <f>AN647+Assumptions!$C$23*AB652</f>
        <v>542.72</v>
      </c>
      <c r="AO652" s="12">
        <f>AO647+Assumptions!$C$23*AC652</f>
        <v>542.72</v>
      </c>
      <c r="AP652" s="12">
        <f>AP647+Assumptions!$C$23*AD652</f>
        <v>542.72</v>
      </c>
    </row>
    <row r="653">
      <c r="A653" s="11" t="inlineStr">
        <is>
          <t>Annual members (paid in the last 12 months)</t>
        </is>
      </c>
      <c r="B653" s="14" t="inlineStr">
        <is>
          <t>members</t>
        </is>
      </c>
      <c r="C653" s="56">
        <f>R653</f>
        <v>2304</v>
      </c>
      <c r="D653" s="56">
        <f>AD653</f>
        <v>4454.4</v>
      </c>
      <c r="E653" s="56">
        <f>AP653</f>
        <v>6512.64</v>
      </c>
      <c r="G653" s="12">
        <f>SUM(G652:G652)</f>
        <v>192</v>
      </c>
      <c r="H653" s="12">
        <f>SUM(G652:H652)</f>
        <v>384</v>
      </c>
      <c r="I653" s="12">
        <f>SUM(G652:I652)</f>
        <v>576</v>
      </c>
      <c r="J653" s="12">
        <f>SUM(G652:J652)</f>
        <v>768</v>
      </c>
      <c r="K653" s="12">
        <f>SUM(G652:K652)</f>
        <v>960</v>
      </c>
      <c r="L653" s="12">
        <f>SUM(G652:L652)</f>
        <v>1152</v>
      </c>
      <c r="M653" s="12">
        <f>SUM(G652:M652)</f>
        <v>1344</v>
      </c>
      <c r="N653" s="12">
        <f>SUM(G652:N652)</f>
        <v>1536</v>
      </c>
      <c r="O653" s="12">
        <f>SUM(G652:O652)</f>
        <v>1728</v>
      </c>
      <c r="P653" s="12">
        <f>SUM(G652:P652)</f>
        <v>1920</v>
      </c>
      <c r="Q653" s="12">
        <f>SUM(G652:Q652)</f>
        <v>2112</v>
      </c>
      <c r="R653" s="12">
        <f>SUM(G652:R652)</f>
        <v>2304</v>
      </c>
      <c r="S653" s="12">
        <f>SUM(H652:S652)</f>
        <v>2483.2</v>
      </c>
      <c r="T653" s="12">
        <f>SUM(I652:T652)</f>
        <v>2662.4</v>
      </c>
      <c r="U653" s="12">
        <f>SUM(J652:U652)</f>
        <v>2841.6</v>
      </c>
      <c r="V653" s="12">
        <f>SUM(K652:V652)</f>
        <v>3020.8</v>
      </c>
      <c r="W653" s="12">
        <f>SUM(L652:W652)</f>
        <v>3200</v>
      </c>
      <c r="X653" s="12">
        <f>SUM(M652:X652)</f>
        <v>3379.2</v>
      </c>
      <c r="Y653" s="12">
        <f>SUM(N652:Y652)</f>
        <v>3558.4</v>
      </c>
      <c r="Z653" s="12">
        <f>SUM(O652:Z652)</f>
        <v>3737.6</v>
      </c>
      <c r="AA653" s="12">
        <f>SUM(P652:AA652)</f>
        <v>3916.8</v>
      </c>
      <c r="AB653" s="12">
        <f>SUM(Q652:AB652)</f>
        <v>4096</v>
      </c>
      <c r="AC653" s="12">
        <f>SUM(R652:AC652)</f>
        <v>4275.2</v>
      </c>
      <c r="AD653" s="12">
        <f>SUM(S652:AD652)</f>
        <v>4454.4</v>
      </c>
      <c r="AE653" s="12">
        <f>SUM(T652:AE652)</f>
        <v>4625.92</v>
      </c>
      <c r="AF653" s="12">
        <f>SUM(U652:AF652)</f>
        <v>4797.44</v>
      </c>
      <c r="AG653" s="12">
        <f>SUM(V652:AG652)</f>
        <v>4968.96</v>
      </c>
      <c r="AH653" s="12">
        <f>SUM(W652:AH652)</f>
        <v>5140.48</v>
      </c>
      <c r="AI653" s="12">
        <f>SUM(X652:AI652)</f>
        <v>5312</v>
      </c>
      <c r="AJ653" s="12">
        <f>SUM(Y652:AJ652)</f>
        <v>5483.52</v>
      </c>
      <c r="AK653" s="12">
        <f>SUM(Z652:AK652)</f>
        <v>5655.04</v>
      </c>
      <c r="AL653" s="12">
        <f>SUM(AA652:AL652)</f>
        <v>5826.56</v>
      </c>
      <c r="AM653" s="12">
        <f>SUM(AB652:AM652)</f>
        <v>5998.08</v>
      </c>
      <c r="AN653" s="12">
        <f>SUM(AC652:AN652)</f>
        <v>6169.6</v>
      </c>
      <c r="AO653" s="12">
        <f>SUM(AD652:AO652)</f>
        <v>6341.12</v>
      </c>
      <c r="AP653" s="12">
        <f>SUM(AE652:AP652)</f>
        <v>6512.64</v>
      </c>
    </row>
    <row r="654">
      <c r="A654" s="11" t="inlineStr">
        <is>
          <t>New company seats</t>
        </is>
      </c>
      <c r="B654" s="14" t="inlineStr">
        <is>
          <t>seats</t>
        </is>
      </c>
      <c r="C654" s="56">
        <f>SUM(G654:R654)</f>
        <v>3200</v>
      </c>
      <c r="D654" s="56">
        <f>SUM(S654:AD654)</f>
        <v>4800</v>
      </c>
      <c r="E654" s="56">
        <f>SUM(AE654:AP654)</f>
        <v>4800</v>
      </c>
      <c r="G654" s="12">
        <f>IF(G636&gt;=Assumptions!$C$24,Assumptions!$C$25,0)</f>
        <v>0</v>
      </c>
      <c r="H654" s="12">
        <f>IF(H636&gt;=Assumptions!$C$24,Assumptions!$C$25,0)</f>
        <v>0</v>
      </c>
      <c r="I654" s="12">
        <f>IF(I636&gt;=Assumptions!$C$24,Assumptions!$C$25,0)</f>
        <v>0</v>
      </c>
      <c r="J654" s="12">
        <f>IF(J636&gt;=Assumptions!$C$24,Assumptions!$C$25,0)</f>
        <v>0</v>
      </c>
      <c r="K654" s="12">
        <f>IF(K636&gt;=Assumptions!$C$24,Assumptions!$C$25,0)</f>
        <v>400</v>
      </c>
      <c r="L654" s="12">
        <f>IF(L636&gt;=Assumptions!$C$24,Assumptions!$C$25,0)</f>
        <v>400</v>
      </c>
      <c r="M654" s="12">
        <f>IF(M636&gt;=Assumptions!$C$24,Assumptions!$C$25,0)</f>
        <v>400</v>
      </c>
      <c r="N654" s="12">
        <f>IF(N636&gt;=Assumptions!$C$24,Assumptions!$C$25,0)</f>
        <v>400</v>
      </c>
      <c r="O654" s="12">
        <f>IF(O636&gt;=Assumptions!$C$24,Assumptions!$C$25,0)</f>
        <v>400</v>
      </c>
      <c r="P654" s="12">
        <f>IF(P636&gt;=Assumptions!$C$24,Assumptions!$C$25,0)</f>
        <v>400</v>
      </c>
      <c r="Q654" s="12">
        <f>IF(Q636&gt;=Assumptions!$C$24,Assumptions!$C$25,0)</f>
        <v>400</v>
      </c>
      <c r="R654" s="12">
        <f>IF(R636&gt;=Assumptions!$C$24,Assumptions!$C$25,0)</f>
        <v>400</v>
      </c>
      <c r="S654" s="12">
        <f>IF(S636&gt;=Assumptions!$C$24,Assumptions!$C$25,0)</f>
        <v>400</v>
      </c>
      <c r="T654" s="12">
        <f>IF(T636&gt;=Assumptions!$C$24,Assumptions!$C$25,0)</f>
        <v>400</v>
      </c>
      <c r="U654" s="12">
        <f>IF(U636&gt;=Assumptions!$C$24,Assumptions!$C$25,0)</f>
        <v>400</v>
      </c>
      <c r="V654" s="12">
        <f>IF(V636&gt;=Assumptions!$C$24,Assumptions!$C$25,0)</f>
        <v>400</v>
      </c>
      <c r="W654" s="12">
        <f>IF(W636&gt;=Assumptions!$C$24,Assumptions!$C$25,0)</f>
        <v>400</v>
      </c>
      <c r="X654" s="12">
        <f>IF(X636&gt;=Assumptions!$C$24,Assumptions!$C$25,0)</f>
        <v>400</v>
      </c>
      <c r="Y654" s="12">
        <f>IF(Y636&gt;=Assumptions!$C$24,Assumptions!$C$25,0)</f>
        <v>400</v>
      </c>
      <c r="Z654" s="12">
        <f>IF(Z636&gt;=Assumptions!$C$24,Assumptions!$C$25,0)</f>
        <v>400</v>
      </c>
      <c r="AA654" s="12">
        <f>IF(AA636&gt;=Assumptions!$C$24,Assumptions!$C$25,0)</f>
        <v>400</v>
      </c>
      <c r="AB654" s="12">
        <f>IF(AB636&gt;=Assumptions!$C$24,Assumptions!$C$25,0)</f>
        <v>400</v>
      </c>
      <c r="AC654" s="12">
        <f>IF(AC636&gt;=Assumptions!$C$24,Assumptions!$C$25,0)</f>
        <v>400</v>
      </c>
      <c r="AD654" s="12">
        <f>IF(AD636&gt;=Assumptions!$C$24,Assumptions!$C$25,0)</f>
        <v>400</v>
      </c>
      <c r="AE654" s="12">
        <f>IF(AE636&gt;=Assumptions!$C$24,Assumptions!$C$25,0)</f>
        <v>400</v>
      </c>
      <c r="AF654" s="12">
        <f>IF(AF636&gt;=Assumptions!$C$24,Assumptions!$C$25,0)</f>
        <v>400</v>
      </c>
      <c r="AG654" s="12">
        <f>IF(AG636&gt;=Assumptions!$C$24,Assumptions!$C$25,0)</f>
        <v>400</v>
      </c>
      <c r="AH654" s="12">
        <f>IF(AH636&gt;=Assumptions!$C$24,Assumptions!$C$25,0)</f>
        <v>400</v>
      </c>
      <c r="AI654" s="12">
        <f>IF(AI636&gt;=Assumptions!$C$24,Assumptions!$C$25,0)</f>
        <v>400</v>
      </c>
      <c r="AJ654" s="12">
        <f>IF(AJ636&gt;=Assumptions!$C$24,Assumptions!$C$25,0)</f>
        <v>400</v>
      </c>
      <c r="AK654" s="12">
        <f>IF(AK636&gt;=Assumptions!$C$24,Assumptions!$C$25,0)</f>
        <v>400</v>
      </c>
      <c r="AL654" s="12">
        <f>IF(AL636&gt;=Assumptions!$C$24,Assumptions!$C$25,0)</f>
        <v>400</v>
      </c>
      <c r="AM654" s="12">
        <f>IF(AM636&gt;=Assumptions!$C$24,Assumptions!$C$25,0)</f>
        <v>400</v>
      </c>
      <c r="AN654" s="12">
        <f>IF(AN636&gt;=Assumptions!$C$24,Assumptions!$C$25,0)</f>
        <v>400</v>
      </c>
      <c r="AO654" s="12">
        <f>IF(AO636&gt;=Assumptions!$C$24,Assumptions!$C$25,0)</f>
        <v>400</v>
      </c>
      <c r="AP654" s="12">
        <f>IF(AP636&gt;=Assumptions!$C$24,Assumptions!$C$25,0)</f>
        <v>400</v>
      </c>
    </row>
    <row r="655">
      <c r="A655" s="11" t="inlineStr">
        <is>
          <t>Company seats billed this month (new and renewals)</t>
        </is>
      </c>
      <c r="B655" s="14" t="inlineStr">
        <is>
          <t>seats</t>
        </is>
      </c>
      <c r="C655" s="56">
        <f>SUM(G655:R655)</f>
        <v>3200</v>
      </c>
      <c r="D655" s="56">
        <f>SUM(S655:AD655)</f>
        <v>7520</v>
      </c>
      <c r="E655" s="56">
        <f>SUM(AE655:AP655)</f>
        <v>11192</v>
      </c>
      <c r="G655" s="12">
        <f>G654</f>
        <v>0</v>
      </c>
      <c r="H655" s="12">
        <f>H654</f>
        <v>0</v>
      </c>
      <c r="I655" s="12">
        <f>I654</f>
        <v>0</v>
      </c>
      <c r="J655" s="12">
        <f>J654</f>
        <v>0</v>
      </c>
      <c r="K655" s="12">
        <f>K654</f>
        <v>400</v>
      </c>
      <c r="L655" s="12">
        <f>L654</f>
        <v>400</v>
      </c>
      <c r="M655" s="12">
        <f>M654</f>
        <v>400</v>
      </c>
      <c r="N655" s="12">
        <f>N654</f>
        <v>400</v>
      </c>
      <c r="O655" s="12">
        <f>O654</f>
        <v>400</v>
      </c>
      <c r="P655" s="12">
        <f>P654</f>
        <v>400</v>
      </c>
      <c r="Q655" s="12">
        <f>Q654</f>
        <v>400</v>
      </c>
      <c r="R655" s="12">
        <f>R654</f>
        <v>400</v>
      </c>
      <c r="S655" s="12">
        <f>S654+Assumptions!$C$27*G655</f>
        <v>400</v>
      </c>
      <c r="T655" s="12">
        <f>T654+Assumptions!$C$27*H655</f>
        <v>400</v>
      </c>
      <c r="U655" s="12">
        <f>U654+Assumptions!$C$27*I655</f>
        <v>400</v>
      </c>
      <c r="V655" s="12">
        <f>V654+Assumptions!$C$27*J655</f>
        <v>400</v>
      </c>
      <c r="W655" s="12">
        <f>W654+Assumptions!$C$27*K655</f>
        <v>740</v>
      </c>
      <c r="X655" s="12">
        <f>X654+Assumptions!$C$27*L655</f>
        <v>740</v>
      </c>
      <c r="Y655" s="12">
        <f>Y654+Assumptions!$C$27*M655</f>
        <v>740</v>
      </c>
      <c r="Z655" s="12">
        <f>Z654+Assumptions!$C$27*N655</f>
        <v>740</v>
      </c>
      <c r="AA655" s="12">
        <f>AA654+Assumptions!$C$27*O655</f>
        <v>740</v>
      </c>
      <c r="AB655" s="12">
        <f>AB654+Assumptions!$C$27*P655</f>
        <v>740</v>
      </c>
      <c r="AC655" s="12">
        <f>AC654+Assumptions!$C$27*Q655</f>
        <v>740</v>
      </c>
      <c r="AD655" s="12">
        <f>AD654+Assumptions!$C$27*R655</f>
        <v>740</v>
      </c>
      <c r="AE655" s="12">
        <f>AE654+Assumptions!$C$27*S655</f>
        <v>740</v>
      </c>
      <c r="AF655" s="12">
        <f>AF654+Assumptions!$C$27*T655</f>
        <v>740</v>
      </c>
      <c r="AG655" s="12">
        <f>AG654+Assumptions!$C$27*U655</f>
        <v>740</v>
      </c>
      <c r="AH655" s="12">
        <f>AH654+Assumptions!$C$27*V655</f>
        <v>740</v>
      </c>
      <c r="AI655" s="12">
        <f>AI654+Assumptions!$C$27*W655</f>
        <v>1029</v>
      </c>
      <c r="AJ655" s="12">
        <f>AJ654+Assumptions!$C$27*X655</f>
        <v>1029</v>
      </c>
      <c r="AK655" s="12">
        <f>AK654+Assumptions!$C$27*Y655</f>
        <v>1029</v>
      </c>
      <c r="AL655" s="12">
        <f>AL654+Assumptions!$C$27*Z655</f>
        <v>1029</v>
      </c>
      <c r="AM655" s="12">
        <f>AM654+Assumptions!$C$27*AA655</f>
        <v>1029</v>
      </c>
      <c r="AN655" s="12">
        <f>AN654+Assumptions!$C$27*AB655</f>
        <v>1029</v>
      </c>
      <c r="AO655" s="12">
        <f>AO654+Assumptions!$C$27*AC655</f>
        <v>1029</v>
      </c>
      <c r="AP655" s="12">
        <f>AP654+Assumptions!$C$27*AD655</f>
        <v>1029</v>
      </c>
    </row>
    <row r="656">
      <c r="A656" s="11" t="inlineStr">
        <is>
          <t>Company seats (billed in the last 12 months)</t>
        </is>
      </c>
      <c r="B656" s="14" t="inlineStr">
        <is>
          <t>seats</t>
        </is>
      </c>
      <c r="C656" s="56">
        <f>R656</f>
        <v>3200</v>
      </c>
      <c r="D656" s="56">
        <f>AD656</f>
        <v>7520</v>
      </c>
      <c r="E656" s="56">
        <f>AP656</f>
        <v>11192</v>
      </c>
      <c r="G656" s="12">
        <f>SUM(G655:G655)</f>
        <v>0</v>
      </c>
      <c r="H656" s="12">
        <f>SUM(G655:H655)</f>
        <v>0</v>
      </c>
      <c r="I656" s="12">
        <f>SUM(G655:I655)</f>
        <v>0</v>
      </c>
      <c r="J656" s="12">
        <f>SUM(G655:J655)</f>
        <v>0</v>
      </c>
      <c r="K656" s="12">
        <f>SUM(G655:K655)</f>
        <v>400</v>
      </c>
      <c r="L656" s="12">
        <f>SUM(G655:L655)</f>
        <v>800</v>
      </c>
      <c r="M656" s="12">
        <f>SUM(G655:M655)</f>
        <v>1200</v>
      </c>
      <c r="N656" s="12">
        <f>SUM(G655:N655)</f>
        <v>1600</v>
      </c>
      <c r="O656" s="12">
        <f>SUM(G655:O655)</f>
        <v>2000</v>
      </c>
      <c r="P656" s="12">
        <f>SUM(G655:P655)</f>
        <v>2400</v>
      </c>
      <c r="Q656" s="12">
        <f>SUM(G655:Q655)</f>
        <v>2800</v>
      </c>
      <c r="R656" s="12">
        <f>SUM(G655:R655)</f>
        <v>3200</v>
      </c>
      <c r="S656" s="12">
        <f>SUM(H655:S655)</f>
        <v>3600</v>
      </c>
      <c r="T656" s="12">
        <f>SUM(I655:T655)</f>
        <v>4000</v>
      </c>
      <c r="U656" s="12">
        <f>SUM(J655:U655)</f>
        <v>4400</v>
      </c>
      <c r="V656" s="12">
        <f>SUM(K655:V655)</f>
        <v>4800</v>
      </c>
      <c r="W656" s="12">
        <f>SUM(L655:W655)</f>
        <v>5140</v>
      </c>
      <c r="X656" s="12">
        <f>SUM(M655:X655)</f>
        <v>5480</v>
      </c>
      <c r="Y656" s="12">
        <f>SUM(N655:Y655)</f>
        <v>5820</v>
      </c>
      <c r="Z656" s="12">
        <f>SUM(O655:Z655)</f>
        <v>6160</v>
      </c>
      <c r="AA656" s="12">
        <f>SUM(P655:AA655)</f>
        <v>6500</v>
      </c>
      <c r="AB656" s="12">
        <f>SUM(Q655:AB655)</f>
        <v>6840</v>
      </c>
      <c r="AC656" s="12">
        <f>SUM(R655:AC655)</f>
        <v>7180</v>
      </c>
      <c r="AD656" s="12">
        <f>SUM(S655:AD655)</f>
        <v>7520</v>
      </c>
      <c r="AE656" s="12">
        <f>SUM(T655:AE655)</f>
        <v>7860</v>
      </c>
      <c r="AF656" s="12">
        <f>SUM(U655:AF655)</f>
        <v>8200</v>
      </c>
      <c r="AG656" s="12">
        <f>SUM(V655:AG655)</f>
        <v>8540</v>
      </c>
      <c r="AH656" s="12">
        <f>SUM(W655:AH655)</f>
        <v>8880</v>
      </c>
      <c r="AI656" s="12">
        <f>SUM(X655:AI655)</f>
        <v>9169</v>
      </c>
      <c r="AJ656" s="12">
        <f>SUM(Y655:AJ655)</f>
        <v>9458</v>
      </c>
      <c r="AK656" s="12">
        <f>SUM(Z655:AK655)</f>
        <v>9747</v>
      </c>
      <c r="AL656" s="12">
        <f>SUM(AA655:AL655)</f>
        <v>10036</v>
      </c>
      <c r="AM656" s="12">
        <f>SUM(AB655:AM655)</f>
        <v>10325</v>
      </c>
      <c r="AN656" s="12">
        <f>SUM(AC655:AN655)</f>
        <v>10614</v>
      </c>
      <c r="AO656" s="12">
        <f>SUM(AD655:AO655)</f>
        <v>10903</v>
      </c>
      <c r="AP656" s="12">
        <f>SUM(AE655:AP655)</f>
        <v>11192</v>
      </c>
    </row>
    <row r="657">
      <c r="A657" s="11" t="inlineStr">
        <is>
          <t>Individual members</t>
        </is>
      </c>
      <c r="B657" s="14" t="inlineStr">
        <is>
          <t>members</t>
        </is>
      </c>
      <c r="C657" s="56">
        <f>R657</f>
        <v>4661.28417317568</v>
      </c>
      <c r="D657" s="56">
        <f>AD657</f>
        <v>8596.85243679605</v>
      </c>
      <c r="E657" s="56">
        <f>AP657</f>
        <v>12223.2136883448</v>
      </c>
      <c r="G657" s="12">
        <f>G650+G651+G653</f>
        <v>480</v>
      </c>
      <c r="H657" s="12">
        <f>H650+H651+H653</f>
        <v>938.4</v>
      </c>
      <c r="I657" s="12">
        <f>I650+I651+I653</f>
        <v>1377.0144</v>
      </c>
      <c r="J657" s="12">
        <f>J650+J651+J653</f>
        <v>1797.486528</v>
      </c>
      <c r="K657" s="12">
        <f>K650+K651+K653</f>
        <v>2201.30636928</v>
      </c>
      <c r="L657" s="12">
        <f>L650+L651+L653</f>
        <v>2589.826336128</v>
      </c>
      <c r="M657" s="12">
        <f>M650+M651+M653</f>
        <v>2964.27530308454</v>
      </c>
      <c r="N657" s="12">
        <f>N650+N651+N653</f>
        <v>3325.77110636879</v>
      </c>
      <c r="O657" s="12">
        <f>O650+O651+O653</f>
        <v>3675.33168287966</v>
      </c>
      <c r="P657" s="12">
        <f>P650+P651+P653</f>
        <v>4013.88500365272</v>
      </c>
      <c r="Q657" s="12">
        <f>Q650+Q651+Q653</f>
        <v>4342.2779385699</v>
      </c>
      <c r="R657" s="12">
        <f>R650+R651+R653</f>
        <v>4661.28417317568</v>
      </c>
      <c r="S657" s="12">
        <f>S650+S651+S653</f>
        <v>5054.81128439472</v>
      </c>
      <c r="T657" s="12">
        <f>T650+T651+T653</f>
        <v>5433.10706954747</v>
      </c>
      <c r="U657" s="12">
        <f>U650+U651+U653</f>
        <v>5797.37001212508</v>
      </c>
      <c r="V657" s="12">
        <f>V650+V651+V653</f>
        <v>6148.69253413798</v>
      </c>
      <c r="W657" s="12">
        <f>W650+W651+W653</f>
        <v>6488.07145810125</v>
      </c>
      <c r="X657" s="12">
        <f>X650+X651+X653</f>
        <v>6816.41734950535</v>
      </c>
      <c r="Y657" s="12">
        <f>Y650+Y651+Y653</f>
        <v>7134.56286595837</v>
      </c>
      <c r="Z657" s="12">
        <f>Z650+Z651+Z653</f>
        <v>7443.27022453342</v>
      </c>
      <c r="AA657" s="12">
        <f>AA650+AA651+AA653</f>
        <v>7743.23788593006</v>
      </c>
      <c r="AB657" s="12">
        <f>AB650+AB651+AB653</f>
        <v>8035.10654265866</v>
      </c>
      <c r="AC657" s="12">
        <f>AC650+AC651+AC653</f>
        <v>8319.46448839741</v>
      </c>
      <c r="AD657" s="12">
        <f>AD650+AD651+AD653</f>
        <v>8596.85243679605</v>
      </c>
      <c r="AE657" s="12">
        <f>AE650+AE651+AE653</f>
        <v>8956.08785016647</v>
      </c>
      <c r="AF657" s="12">
        <f>AF650+AF651+AF653</f>
        <v>9302.10883158529</v>
      </c>
      <c r="AG657" s="12">
        <f>AG650+AG651+AG653</f>
        <v>9635.94242782752</v>
      </c>
      <c r="AH657" s="12">
        <f>AH650+AH651+AH653</f>
        <v>9958.52596115873</v>
      </c>
      <c r="AI657" s="12">
        <f>AI650+AI651+AI653</f>
        <v>10270.71578501</v>
      </c>
      <c r="AJ657" s="12">
        <f>AJ650+AJ651+AJ653</f>
        <v>10573.2951096476</v>
      </c>
      <c r="AK657" s="12">
        <f>AK650+AK651+AK653</f>
        <v>10866.9810021985</v>
      </c>
      <c r="AL657" s="12">
        <f>AL650+AL651+AL653</f>
        <v>11152.4306533007</v>
      </c>
      <c r="AM657" s="12">
        <f>AM650+AM651+AM653</f>
        <v>11430.2469919886</v>
      </c>
      <c r="AN657" s="12">
        <f>AN650+AN651+AN653</f>
        <v>11700.983721009</v>
      </c>
      <c r="AO657" s="12">
        <f>AO650+AO651+AO653</f>
        <v>11965.1498364634</v>
      </c>
      <c r="AP657" s="12">
        <f>AP650+AP651+AP653</f>
        <v>12223.2136883448</v>
      </c>
    </row>
    <row r="658">
      <c r="A658" s="38" t="inlineStr">
        <is>
          <t>Active members (individual and company seats)</t>
        </is>
      </c>
      <c r="B658" s="58" t="inlineStr">
        <is>
          <t>members</t>
        </is>
      </c>
      <c r="C658" s="59">
        <f>R658</f>
        <v>7861.28417317568</v>
      </c>
      <c r="D658" s="59">
        <f>AD658</f>
        <v>16116.852436796</v>
      </c>
      <c r="E658" s="59">
        <f>AP658</f>
        <v>23415.2136883448</v>
      </c>
      <c r="F658" s="40" t="n"/>
      <c r="G658" s="51">
        <f>G657+G656</f>
        <v>480</v>
      </c>
      <c r="H658" s="51">
        <f>H657+H656</f>
        <v>938.4</v>
      </c>
      <c r="I658" s="51">
        <f>I657+I656</f>
        <v>1377.0144</v>
      </c>
      <c r="J658" s="51">
        <f>J657+J656</f>
        <v>1797.486528</v>
      </c>
      <c r="K658" s="51">
        <f>K657+K656</f>
        <v>2601.30636928</v>
      </c>
      <c r="L658" s="51">
        <f>L657+L656</f>
        <v>3389.826336128</v>
      </c>
      <c r="M658" s="51">
        <f>M657+M656</f>
        <v>4164.27530308454</v>
      </c>
      <c r="N658" s="51">
        <f>N657+N656</f>
        <v>4925.77110636879</v>
      </c>
      <c r="O658" s="51">
        <f>O657+O656</f>
        <v>5675.33168287966</v>
      </c>
      <c r="P658" s="51">
        <f>P657+P656</f>
        <v>6413.88500365272</v>
      </c>
      <c r="Q658" s="51">
        <f>Q657+Q656</f>
        <v>7142.2779385699</v>
      </c>
      <c r="R658" s="51">
        <f>R657+R656</f>
        <v>7861.28417317568</v>
      </c>
      <c r="S658" s="51">
        <f>S657+S656</f>
        <v>8654.81128439472</v>
      </c>
      <c r="T658" s="51">
        <f>T657+T656</f>
        <v>9433.10706954747</v>
      </c>
      <c r="U658" s="51">
        <f>U657+U656</f>
        <v>10197.3700121251</v>
      </c>
      <c r="V658" s="51">
        <f>V657+V656</f>
        <v>10948.692534138</v>
      </c>
      <c r="W658" s="51">
        <f>W657+W656</f>
        <v>11628.0714581013</v>
      </c>
      <c r="X658" s="51">
        <f>X657+X656</f>
        <v>12296.4173495053</v>
      </c>
      <c r="Y658" s="51">
        <f>Y657+Y656</f>
        <v>12954.5628659584</v>
      </c>
      <c r="Z658" s="51">
        <f>Z657+Z656</f>
        <v>13603.2702245334</v>
      </c>
      <c r="AA658" s="51">
        <f>AA657+AA656</f>
        <v>14243.2378859301</v>
      </c>
      <c r="AB658" s="51">
        <f>AB657+AB656</f>
        <v>14875.1065426587</v>
      </c>
      <c r="AC658" s="51">
        <f>AC657+AC656</f>
        <v>15499.4644883974</v>
      </c>
      <c r="AD658" s="51">
        <f>AD657+AD656</f>
        <v>16116.852436796</v>
      </c>
      <c r="AE658" s="51">
        <f>AE657+AE656</f>
        <v>16816.0878501665</v>
      </c>
      <c r="AF658" s="51">
        <f>AF657+AF656</f>
        <v>17502.1088315853</v>
      </c>
      <c r="AG658" s="51">
        <f>AG657+AG656</f>
        <v>18175.9424278275</v>
      </c>
      <c r="AH658" s="51">
        <f>AH657+AH656</f>
        <v>18838.5259611587</v>
      </c>
      <c r="AI658" s="51">
        <f>AI657+AI656</f>
        <v>19439.71578501</v>
      </c>
      <c r="AJ658" s="51">
        <f>AJ657+AJ656</f>
        <v>20031.2951096476</v>
      </c>
      <c r="AK658" s="51">
        <f>AK657+AK656</f>
        <v>20613.9810021985</v>
      </c>
      <c r="AL658" s="51">
        <f>AL657+AL656</f>
        <v>21188.4306533007</v>
      </c>
      <c r="AM658" s="51">
        <f>AM657+AM656</f>
        <v>21755.2469919886</v>
      </c>
      <c r="AN658" s="51">
        <f>AN657+AN656</f>
        <v>22314.983721009</v>
      </c>
      <c r="AO658" s="51">
        <f>AO657+AO656</f>
        <v>22868.1498364634</v>
      </c>
      <c r="AP658" s="51">
        <f>AP657+AP656</f>
        <v>23415.2136883448</v>
      </c>
    </row>
    <row r="659">
      <c r="A659" s="35" t="inlineStr">
        <is>
          <t>Revenue (AED)</t>
        </is>
      </c>
      <c r="B659" s="14" t="inlineStr">
        <is>
          <t>member-months</t>
        </is>
      </c>
      <c r="C659" s="56">
        <f>SUM(G659:R659)</f>
        <v>46766.8588411393</v>
      </c>
      <c r="D659" s="56">
        <f>SUM(S659:AD659)</f>
        <v>150450.964152086</v>
      </c>
      <c r="E659" s="56">
        <f>SUM(AE659:AP659)</f>
        <v>242959.681858701</v>
      </c>
      <c r="G659" s="12">
        <f>G658</f>
        <v>480</v>
      </c>
      <c r="H659" s="12">
        <f>H658</f>
        <v>938.4</v>
      </c>
      <c r="I659" s="12">
        <f>I658</f>
        <v>1377.0144</v>
      </c>
      <c r="J659" s="12">
        <f>J658</f>
        <v>1797.486528</v>
      </c>
      <c r="K659" s="12">
        <f>K658</f>
        <v>2601.30636928</v>
      </c>
      <c r="L659" s="12">
        <f>L658</f>
        <v>3389.826336128</v>
      </c>
      <c r="M659" s="12">
        <f>M658</f>
        <v>4164.27530308454</v>
      </c>
      <c r="N659" s="12">
        <f>N658</f>
        <v>4925.77110636879</v>
      </c>
      <c r="O659" s="12">
        <f>O658</f>
        <v>5675.33168287966</v>
      </c>
      <c r="P659" s="12">
        <f>P658</f>
        <v>6413.88500365272</v>
      </c>
      <c r="Q659" s="12">
        <f>Q658</f>
        <v>7142.2779385699</v>
      </c>
      <c r="R659" s="12">
        <f>R658</f>
        <v>7861.28417317568</v>
      </c>
      <c r="S659" s="12">
        <f>S658</f>
        <v>8654.81128439472</v>
      </c>
      <c r="T659" s="12">
        <f>T658</f>
        <v>9433.10706954747</v>
      </c>
      <c r="U659" s="12">
        <f>U658</f>
        <v>10197.3700121251</v>
      </c>
      <c r="V659" s="12">
        <f>V658</f>
        <v>10948.692534138</v>
      </c>
      <c r="W659" s="12">
        <f>W658</f>
        <v>11628.0714581013</v>
      </c>
      <c r="X659" s="12">
        <f>X658</f>
        <v>12296.4173495053</v>
      </c>
      <c r="Y659" s="12">
        <f>Y658</f>
        <v>12954.5628659584</v>
      </c>
      <c r="Z659" s="12">
        <f>Z658</f>
        <v>13603.2702245334</v>
      </c>
      <c r="AA659" s="12">
        <f>AA658</f>
        <v>14243.2378859301</v>
      </c>
      <c r="AB659" s="12">
        <f>AB658</f>
        <v>14875.1065426587</v>
      </c>
      <c r="AC659" s="12">
        <f>AC658</f>
        <v>15499.4644883974</v>
      </c>
      <c r="AD659" s="12">
        <f>AD658</f>
        <v>16116.852436796</v>
      </c>
      <c r="AE659" s="12">
        <f>AE658</f>
        <v>16816.0878501665</v>
      </c>
      <c r="AF659" s="12">
        <f>AF658</f>
        <v>17502.1088315853</v>
      </c>
      <c r="AG659" s="12">
        <f>AG658</f>
        <v>18175.9424278275</v>
      </c>
      <c r="AH659" s="12">
        <f>AH658</f>
        <v>18838.5259611587</v>
      </c>
      <c r="AI659" s="12">
        <f>AI658</f>
        <v>19439.71578501</v>
      </c>
      <c r="AJ659" s="12">
        <f>AJ658</f>
        <v>20031.2951096476</v>
      </c>
      <c r="AK659" s="12">
        <f>AK658</f>
        <v>20613.9810021985</v>
      </c>
      <c r="AL659" s="12">
        <f>AL658</f>
        <v>21188.4306533007</v>
      </c>
      <c r="AM659" s="12">
        <f>AM658</f>
        <v>21755.2469919886</v>
      </c>
      <c r="AN659" s="12">
        <f>AN658</f>
        <v>22314.983721009</v>
      </c>
      <c r="AO659" s="12">
        <f>AO658</f>
        <v>22868.1498364634</v>
      </c>
      <c r="AP659" s="12">
        <f>AP658</f>
        <v>23415.2136883448</v>
      </c>
    </row>
    <row r="660">
      <c r="A660" s="11" t="inlineStr">
        <is>
          <t>Insured members</t>
        </is>
      </c>
      <c r="B660" s="14" t="inlineStr">
        <is>
          <t>members</t>
        </is>
      </c>
      <c r="C660" s="56">
        <f>R660</f>
        <v>1179.19262597635</v>
      </c>
      <c r="D660" s="56">
        <f>AD660</f>
        <v>2417.52786551941</v>
      </c>
      <c r="E660" s="56">
        <f>AP660</f>
        <v>3512.28205325171</v>
      </c>
      <c r="G660" s="12">
        <f>IF(G636&gt;=Assumptions!$C$41,Assumptions!$C$42*G658,0)</f>
        <v>0</v>
      </c>
      <c r="H660" s="12">
        <f>IF(H636&gt;=Assumptions!$C$41,Assumptions!$C$42*H658,0)</f>
        <v>0</v>
      </c>
      <c r="I660" s="12">
        <f>IF(I636&gt;=Assumptions!$C$41,Assumptions!$C$42*I658,0)</f>
        <v>0</v>
      </c>
      <c r="J660" s="12">
        <f>IF(J636&gt;=Assumptions!$C$41,Assumptions!$C$42*J658,0)</f>
        <v>0</v>
      </c>
      <c r="K660" s="12">
        <f>IF(K636&gt;=Assumptions!$C$41,Assumptions!$C$42*K658,0)</f>
        <v>0</v>
      </c>
      <c r="L660" s="12">
        <f>IF(L636&gt;=Assumptions!$C$41,Assumptions!$C$42*L658,0)</f>
        <v>508.4739504192</v>
      </c>
      <c r="M660" s="12">
        <f>IF(M636&gt;=Assumptions!$C$41,Assumptions!$C$42*M658,0)</f>
        <v>624.641295462682</v>
      </c>
      <c r="N660" s="12">
        <f>IF(N636&gt;=Assumptions!$C$41,Assumptions!$C$42*N658,0)</f>
        <v>738.865665955318</v>
      </c>
      <c r="O660" s="12">
        <f>IF(O636&gt;=Assumptions!$C$41,Assumptions!$C$42*O658,0)</f>
        <v>851.299752431949</v>
      </c>
      <c r="P660" s="12">
        <f>IF(P636&gt;=Assumptions!$C$41,Assumptions!$C$42*P658,0)</f>
        <v>962.082750547908</v>
      </c>
      <c r="Q660" s="12">
        <f>IF(Q636&gt;=Assumptions!$C$41,Assumptions!$C$42*Q658,0)</f>
        <v>1071.34169078548</v>
      </c>
      <c r="R660" s="12">
        <f>IF(R636&gt;=Assumptions!$C$41,Assumptions!$C$42*R658,0)</f>
        <v>1179.19262597635</v>
      </c>
      <c r="S660" s="12">
        <f>IF(S636&gt;=Assumptions!$C$41,Assumptions!$C$42*S658,0)</f>
        <v>1298.22169265921</v>
      </c>
      <c r="T660" s="12">
        <f>IF(T636&gt;=Assumptions!$C$41,Assumptions!$C$42*T658,0)</f>
        <v>1414.96606043212</v>
      </c>
      <c r="U660" s="12">
        <f>IF(U636&gt;=Assumptions!$C$41,Assumptions!$C$42*U658,0)</f>
        <v>1529.60550181876</v>
      </c>
      <c r="V660" s="12">
        <f>IF(V636&gt;=Assumptions!$C$41,Assumptions!$C$42*V658,0)</f>
        <v>1642.3038801207</v>
      </c>
      <c r="W660" s="12">
        <f>IF(W636&gt;=Assumptions!$C$41,Assumptions!$C$42*W658,0)</f>
        <v>1744.21071871519</v>
      </c>
      <c r="X660" s="12">
        <f>IF(X636&gt;=Assumptions!$C$41,Assumptions!$C$42*X658,0)</f>
        <v>1844.4626024258</v>
      </c>
      <c r="Y660" s="12">
        <f>IF(Y636&gt;=Assumptions!$C$41,Assumptions!$C$42*Y658,0)</f>
        <v>1943.18442989376</v>
      </c>
      <c r="Z660" s="12">
        <f>IF(Z636&gt;=Assumptions!$C$41,Assumptions!$C$42*Z658,0)</f>
        <v>2040.49053368001</v>
      </c>
      <c r="AA660" s="12">
        <f>IF(AA636&gt;=Assumptions!$C$41,Assumptions!$C$42*AA658,0)</f>
        <v>2136.48568288951</v>
      </c>
      <c r="AB660" s="12">
        <f>IF(AB636&gt;=Assumptions!$C$41,Assumptions!$C$42*AB658,0)</f>
        <v>2231.2659813988</v>
      </c>
      <c r="AC660" s="12">
        <f>IF(AC636&gt;=Assumptions!$C$41,Assumptions!$C$42*AC658,0)</f>
        <v>2324.91967325961</v>
      </c>
      <c r="AD660" s="12">
        <f>IF(AD636&gt;=Assumptions!$C$41,Assumptions!$C$42*AD658,0)</f>
        <v>2417.52786551941</v>
      </c>
      <c r="AE660" s="12">
        <f>IF(AE636&gt;=Assumptions!$C$41,Assumptions!$C$42*AE658,0)</f>
        <v>2522.41317752497</v>
      </c>
      <c r="AF660" s="12">
        <f>IF(AF636&gt;=Assumptions!$C$41,Assumptions!$C$42*AF658,0)</f>
        <v>2625.31632473779</v>
      </c>
      <c r="AG660" s="12">
        <f>IF(AG636&gt;=Assumptions!$C$41,Assumptions!$C$42*AG658,0)</f>
        <v>2726.39136417413</v>
      </c>
      <c r="AH660" s="12">
        <f>IF(AH636&gt;=Assumptions!$C$41,Assumptions!$C$42*AH658,0)</f>
        <v>2825.77889417381</v>
      </c>
      <c r="AI660" s="12">
        <f>IF(AI636&gt;=Assumptions!$C$41,Assumptions!$C$42*AI658,0)</f>
        <v>2915.95736775149</v>
      </c>
      <c r="AJ660" s="12">
        <f>IF(AJ636&gt;=Assumptions!$C$41,Assumptions!$C$42*AJ658,0)</f>
        <v>3004.69426644715</v>
      </c>
      <c r="AK660" s="12">
        <f>IF(AK636&gt;=Assumptions!$C$41,Assumptions!$C$42*AK658,0)</f>
        <v>3092.09715032977</v>
      </c>
      <c r="AL660" s="12">
        <f>IF(AL636&gt;=Assumptions!$C$41,Assumptions!$C$42*AL658,0)</f>
        <v>3178.2645979951</v>
      </c>
      <c r="AM660" s="12">
        <f>IF(AM636&gt;=Assumptions!$C$41,Assumptions!$C$42*AM658,0)</f>
        <v>3263.2870487983</v>
      </c>
      <c r="AN660" s="12">
        <f>IF(AN636&gt;=Assumptions!$C$41,Assumptions!$C$42*AN658,0)</f>
        <v>3347.24755815135</v>
      </c>
      <c r="AO660" s="12">
        <f>IF(AO636&gt;=Assumptions!$C$41,Assumptions!$C$42*AO658,0)</f>
        <v>3430.22247546951</v>
      </c>
      <c r="AP660" s="12">
        <f>IF(AP636&gt;=Assumptions!$C$41,Assumptions!$C$42*AP658,0)</f>
        <v>3512.28205325171</v>
      </c>
    </row>
    <row r="663">
      <c r="A663" s="11" t="inlineStr">
        <is>
          <t>Gross bookings: weekly plan</t>
        </is>
      </c>
      <c r="B663" s="14" t="inlineStr">
        <is>
          <t>AED</t>
        </is>
      </c>
      <c r="C663" s="56">
        <f>SUM(G663:R663)</f>
        <v>407379.424705434</v>
      </c>
      <c r="D663" s="56">
        <f>SUM(S663:AD663)</f>
        <v>837301.761616506</v>
      </c>
      <c r="E663" s="56">
        <f>SUM(AE663:AP663)</f>
        <v>1134573.15181962</v>
      </c>
      <c r="G663" s="12">
        <f>G650*Assumptions!$C$30*Assumptions!$C$31/12</f>
        <v>7823.8692</v>
      </c>
      <c r="H663" s="12">
        <f>H650*Assumptions!$C$30*Assumptions!$C$31/12</f>
        <v>14708.874096</v>
      </c>
      <c r="I663" s="12">
        <f>I650*Assumptions!$C$30*Assumptions!$C$31/12</f>
        <v>20767.67840448</v>
      </c>
      <c r="J663" s="12">
        <f>J650*Assumptions!$C$30*Assumptions!$C$31/12</f>
        <v>26099.4261959424</v>
      </c>
      <c r="K663" s="12">
        <f>K650*Assumptions!$C$30*Assumptions!$C$31/12</f>
        <v>30791.3642524293</v>
      </c>
      <c r="L663" s="12">
        <f>L650*Assumptions!$C$30*Assumptions!$C$31/12</f>
        <v>34920.2697421378</v>
      </c>
      <c r="M663" s="12">
        <f>M650*Assumptions!$C$30*Assumptions!$C$31/12</f>
        <v>38553.7065730813</v>
      </c>
      <c r="N663" s="12">
        <f>N650*Assumptions!$C$30*Assumptions!$C$31/12</f>
        <v>41751.1309843115</v>
      </c>
      <c r="O663" s="12">
        <f>O650*Assumptions!$C$30*Assumptions!$C$31/12</f>
        <v>44564.8644661941</v>
      </c>
      <c r="P663" s="12">
        <f>P650*Assumptions!$C$30*Assumptions!$C$31/12</f>
        <v>47040.9499302508</v>
      </c>
      <c r="Q663" s="12">
        <f>Q650*Assumptions!$C$30*Assumptions!$C$31/12</f>
        <v>49219.9051386207</v>
      </c>
      <c r="R663" s="12">
        <f>R650*Assumptions!$C$30*Assumptions!$C$31/12</f>
        <v>51137.3857219862</v>
      </c>
      <c r="S663" s="12">
        <f>S650*Assumptions!$C$30*Assumptions!$C$31/12</f>
        <v>55432.7250353479</v>
      </c>
      <c r="T663" s="12">
        <f>T650*Assumptions!$C$30*Assumptions!$C$31/12</f>
        <v>59212.6236311061</v>
      </c>
      <c r="U663" s="12">
        <f>U650*Assumptions!$C$30*Assumptions!$C$31/12</f>
        <v>62538.9343953734</v>
      </c>
      <c r="V663" s="12">
        <f>V650*Assumptions!$C$30*Assumptions!$C$31/12</f>
        <v>65466.0878679286</v>
      </c>
      <c r="W663" s="12">
        <f>W650*Assumptions!$C$30*Assumptions!$C$31/12</f>
        <v>68041.9829237772</v>
      </c>
      <c r="X663" s="12">
        <f>X650*Assumptions!$C$30*Assumptions!$C$31/12</f>
        <v>70308.7705729239</v>
      </c>
      <c r="Y663" s="12">
        <f>Y650*Assumptions!$C$30*Assumptions!$C$31/12</f>
        <v>72303.5437041731</v>
      </c>
      <c r="Z663" s="12">
        <f>Z650*Assumptions!$C$30*Assumptions!$C$31/12</f>
        <v>74058.9440596723</v>
      </c>
      <c r="AA663" s="12">
        <f>AA650*Assumptions!$C$30*Assumptions!$C$31/12</f>
        <v>75603.6963725116</v>
      </c>
      <c r="AB663" s="12">
        <f>AB650*Assumptions!$C$30*Assumptions!$C$31/12</f>
        <v>76963.0784078102</v>
      </c>
      <c r="AC663" s="12">
        <f>AC650*Assumptions!$C$30*Assumptions!$C$31/12</f>
        <v>78159.334598873</v>
      </c>
      <c r="AD663" s="12">
        <f>AD650*Assumptions!$C$30*Assumptions!$C$31/12</f>
        <v>79212.0400470082</v>
      </c>
      <c r="AE663" s="12">
        <f>AE650*Assumptions!$C$30*Assumptions!$C$31/12</f>
        <v>82746.3772413673</v>
      </c>
      <c r="AF663" s="12">
        <f>AF650*Assumptions!$C$30*Assumptions!$C$31/12</f>
        <v>85856.5939724032</v>
      </c>
      <c r="AG663" s="12">
        <f>AG650*Assumptions!$C$30*Assumptions!$C$31/12</f>
        <v>88593.5846957148</v>
      </c>
      <c r="AH663" s="12">
        <f>AH650*Assumptions!$C$30*Assumptions!$C$31/12</f>
        <v>91002.136532229</v>
      </c>
      <c r="AI663" s="12">
        <f>AI650*Assumptions!$C$30*Assumptions!$C$31/12</f>
        <v>93121.6621483616</v>
      </c>
      <c r="AJ663" s="12">
        <f>AJ650*Assumptions!$C$30*Assumptions!$C$31/12</f>
        <v>94986.8446905582</v>
      </c>
      <c r="AK663" s="12">
        <f>AK650*Assumptions!$C$30*Assumptions!$C$31/12</f>
        <v>96628.2053276912</v>
      </c>
      <c r="AL663" s="12">
        <f>AL650*Assumptions!$C$30*Assumptions!$C$31/12</f>
        <v>98072.6026883682</v>
      </c>
      <c r="AM663" s="12">
        <f>AM650*Assumptions!$C$30*Assumptions!$C$31/12</f>
        <v>99343.6723657641</v>
      </c>
      <c r="AN663" s="12">
        <f>AN650*Assumptions!$C$30*Assumptions!$C$31/12</f>
        <v>100462.213681872</v>
      </c>
      <c r="AO663" s="12">
        <f>AO650*Assumptions!$C$30*Assumptions!$C$31/12</f>
        <v>101446.530040048</v>
      </c>
      <c r="AP663" s="12">
        <f>AP650*Assumptions!$C$30*Assumptions!$C$31/12</f>
        <v>102312.728435242</v>
      </c>
    </row>
    <row r="664">
      <c r="A664" s="11" t="inlineStr">
        <is>
          <t>Gross bookings: monthly plan</t>
        </is>
      </c>
      <c r="B664" s="14" t="inlineStr">
        <is>
          <t>AED</t>
        </is>
      </c>
      <c r="C664" s="56">
        <f>SUM(G664:R664)</f>
        <v>1091216.04138436</v>
      </c>
      <c r="D664" s="56">
        <f>SUM(S664:AD664)</f>
        <v>2694063.5519854</v>
      </c>
      <c r="E664" s="56">
        <f>SUM(AE664:AP664)</f>
        <v>4060555.5736892</v>
      </c>
      <c r="G664" s="12">
        <f>G651*Assumptions!$C$32</f>
        <v>17277.84</v>
      </c>
      <c r="H664" s="12">
        <f>H651*Assumptions!$C$32</f>
        <v>33519.0096</v>
      </c>
      <c r="I664" s="12">
        <f>I651*Assumptions!$C$32</f>
        <v>48785.709024</v>
      </c>
      <c r="J664" s="12">
        <f>J651*Assumptions!$C$32</f>
        <v>63136.40648256</v>
      </c>
      <c r="K664" s="12">
        <f>K651*Assumptions!$C$32</f>
        <v>76626.0620936064</v>
      </c>
      <c r="L664" s="12">
        <f>L651*Assumptions!$C$32</f>
        <v>89306.33836799</v>
      </c>
      <c r="M664" s="12">
        <f>M651*Assumptions!$C$32</f>
        <v>101225.798065911</v>
      </c>
      <c r="N664" s="12">
        <f>N651*Assumptions!$C$32</f>
        <v>112430.090181956</v>
      </c>
      <c r="O664" s="12">
        <f>O651*Assumptions!$C$32</f>
        <v>122962.124771039</v>
      </c>
      <c r="P664" s="12">
        <f>P651*Assumptions!$C$32</f>
        <v>132862.237284776</v>
      </c>
      <c r="Q664" s="12">
        <f>Q651*Assumptions!$C$32</f>
        <v>142168.34304769</v>
      </c>
      <c r="R664" s="12">
        <f>R651*Assumptions!$C$32</f>
        <v>150916.082464828</v>
      </c>
      <c r="S664" s="12">
        <f>S651*Assumptions!$C$32</f>
        <v>164898.237516939</v>
      </c>
      <c r="T664" s="12">
        <f>T651*Assumptions!$C$32</f>
        <v>178041.463265922</v>
      </c>
      <c r="U664" s="12">
        <f>U651*Assumptions!$C$32</f>
        <v>190396.095469967</v>
      </c>
      <c r="V664" s="12">
        <f>V651*Assumptions!$C$32</f>
        <v>202009.449741769</v>
      </c>
      <c r="W664" s="12">
        <f>W651*Assumptions!$C$32</f>
        <v>212926.002757263</v>
      </c>
      <c r="X664" s="12">
        <f>X651*Assumptions!$C$32</f>
        <v>223187.562591827</v>
      </c>
      <c r="Y664" s="12">
        <f>Y651*Assumptions!$C$32</f>
        <v>232833.428836317</v>
      </c>
      <c r="Z664" s="12">
        <f>Z651*Assumptions!$C$32</f>
        <v>241900.543106138</v>
      </c>
      <c r="AA664" s="12">
        <f>AA651*Assumptions!$C$32</f>
        <v>250423.63051977</v>
      </c>
      <c r="AB664" s="12">
        <f>AB651*Assumptions!$C$32</f>
        <v>258435.332688584</v>
      </c>
      <c r="AC664" s="12">
        <f>AC651*Assumptions!$C$32</f>
        <v>265966.332727269</v>
      </c>
      <c r="AD664" s="12">
        <f>AD651*Assumptions!$C$32</f>
        <v>273045.472763633</v>
      </c>
      <c r="AE664" s="12">
        <f>AE651*Assumptions!$C$32</f>
        <v>285459.144397815</v>
      </c>
      <c r="AF664" s="12">
        <f>AF651*Assumptions!$C$32</f>
        <v>297127.995733946</v>
      </c>
      <c r="AG664" s="12">
        <f>AG651*Assumptions!$C$32</f>
        <v>308096.715989909</v>
      </c>
      <c r="AH664" s="12">
        <f>AH651*Assumptions!$C$32</f>
        <v>318407.313030514</v>
      </c>
      <c r="AI664" s="12">
        <f>AI651*Assumptions!$C$32</f>
        <v>328099.274248684</v>
      </c>
      <c r="AJ664" s="12">
        <f>AJ651*Assumptions!$C$32</f>
        <v>337209.717793763</v>
      </c>
      <c r="AK664" s="12">
        <f>AK651*Assumptions!$C$32</f>
        <v>345773.534726137</v>
      </c>
      <c r="AL664" s="12">
        <f>AL651*Assumptions!$C$32</f>
        <v>353823.522642569</v>
      </c>
      <c r="AM664" s="12">
        <f>AM651*Assumptions!$C$32</f>
        <v>361390.511284014</v>
      </c>
      <c r="AN664" s="12">
        <f>AN651*Assumptions!$C$32</f>
        <v>368503.480606973</v>
      </c>
      <c r="AO664" s="12">
        <f>AO651*Assumptions!$C$32</f>
        <v>375189.671770555</v>
      </c>
      <c r="AP664" s="12">
        <f>AP651*Assumptions!$C$32</f>
        <v>381474.691464322</v>
      </c>
    </row>
    <row r="665">
      <c r="A665" s="11" t="inlineStr">
        <is>
          <t>Gross bookings: annual plan</t>
        </is>
      </c>
      <c r="B665" s="14" t="inlineStr">
        <is>
          <t>AED</t>
        </is>
      </c>
      <c r="C665" s="56">
        <f>SUM(G665:R665)</f>
        <v>1727976.96</v>
      </c>
      <c r="D665" s="56">
        <f>SUM(S665:AD665)</f>
        <v>3340755.456</v>
      </c>
      <c r="E665" s="56">
        <f>SUM(AE665:AP665)</f>
        <v>4884414.8736</v>
      </c>
      <c r="G665" s="12">
        <f>G652*Assumptions!$C$33</f>
        <v>143998.08</v>
      </c>
      <c r="H665" s="12">
        <f>H652*Assumptions!$C$33</f>
        <v>143998.08</v>
      </c>
      <c r="I665" s="12">
        <f>I652*Assumptions!$C$33</f>
        <v>143998.08</v>
      </c>
      <c r="J665" s="12">
        <f>J652*Assumptions!$C$33</f>
        <v>143998.08</v>
      </c>
      <c r="K665" s="12">
        <f>K652*Assumptions!$C$33</f>
        <v>143998.08</v>
      </c>
      <c r="L665" s="12">
        <f>L652*Assumptions!$C$33</f>
        <v>143998.08</v>
      </c>
      <c r="M665" s="12">
        <f>M652*Assumptions!$C$33</f>
        <v>143998.08</v>
      </c>
      <c r="N665" s="12">
        <f>N652*Assumptions!$C$33</f>
        <v>143998.08</v>
      </c>
      <c r="O665" s="12">
        <f>O652*Assumptions!$C$33</f>
        <v>143998.08</v>
      </c>
      <c r="P665" s="12">
        <f>P652*Assumptions!$C$33</f>
        <v>143998.08</v>
      </c>
      <c r="Q665" s="12">
        <f>Q652*Assumptions!$C$33</f>
        <v>143998.08</v>
      </c>
      <c r="R665" s="12">
        <f>R652*Assumptions!$C$33</f>
        <v>143998.08</v>
      </c>
      <c r="S665" s="12">
        <f>S652*Assumptions!$C$33</f>
        <v>278396.288</v>
      </c>
      <c r="T665" s="12">
        <f>T652*Assumptions!$C$33</f>
        <v>278396.288</v>
      </c>
      <c r="U665" s="12">
        <f>U652*Assumptions!$C$33</f>
        <v>278396.288</v>
      </c>
      <c r="V665" s="12">
        <f>V652*Assumptions!$C$33</f>
        <v>278396.288</v>
      </c>
      <c r="W665" s="12">
        <f>W652*Assumptions!$C$33</f>
        <v>278396.288</v>
      </c>
      <c r="X665" s="12">
        <f>X652*Assumptions!$C$33</f>
        <v>278396.288</v>
      </c>
      <c r="Y665" s="12">
        <f>Y652*Assumptions!$C$33</f>
        <v>278396.288</v>
      </c>
      <c r="Z665" s="12">
        <f>Z652*Assumptions!$C$33</f>
        <v>278396.288</v>
      </c>
      <c r="AA665" s="12">
        <f>AA652*Assumptions!$C$33</f>
        <v>278396.288</v>
      </c>
      <c r="AB665" s="12">
        <f>AB652*Assumptions!$C$33</f>
        <v>278396.288</v>
      </c>
      <c r="AC665" s="12">
        <f>AC652*Assumptions!$C$33</f>
        <v>278396.288</v>
      </c>
      <c r="AD665" s="12">
        <f>AD652*Assumptions!$C$33</f>
        <v>278396.288</v>
      </c>
      <c r="AE665" s="12">
        <f>AE652*Assumptions!$C$33</f>
        <v>407034.5728</v>
      </c>
      <c r="AF665" s="12">
        <f>AF652*Assumptions!$C$33</f>
        <v>407034.5728</v>
      </c>
      <c r="AG665" s="12">
        <f>AG652*Assumptions!$C$33</f>
        <v>407034.5728</v>
      </c>
      <c r="AH665" s="12">
        <f>AH652*Assumptions!$C$33</f>
        <v>407034.5728</v>
      </c>
      <c r="AI665" s="12">
        <f>AI652*Assumptions!$C$33</f>
        <v>407034.5728</v>
      </c>
      <c r="AJ665" s="12">
        <f>AJ652*Assumptions!$C$33</f>
        <v>407034.5728</v>
      </c>
      <c r="AK665" s="12">
        <f>AK652*Assumptions!$C$33</f>
        <v>407034.5728</v>
      </c>
      <c r="AL665" s="12">
        <f>AL652*Assumptions!$C$33</f>
        <v>407034.5728</v>
      </c>
      <c r="AM665" s="12">
        <f>AM652*Assumptions!$C$33</f>
        <v>407034.5728</v>
      </c>
      <c r="AN665" s="12">
        <f>AN652*Assumptions!$C$33</f>
        <v>407034.5728</v>
      </c>
      <c r="AO665" s="12">
        <f>AO652*Assumptions!$C$33</f>
        <v>407034.5728</v>
      </c>
      <c r="AP665" s="12">
        <f>AP652*Assumptions!$C$33</f>
        <v>407034.5728</v>
      </c>
    </row>
    <row r="666">
      <c r="A666" s="11" t="inlineStr">
        <is>
          <t>Gross bookings: company seats</t>
        </is>
      </c>
      <c r="B666" s="14" t="inlineStr">
        <is>
          <t>AED</t>
        </is>
      </c>
      <c r="C666" s="56">
        <f>SUM(G666:R666)</f>
        <v>1680000</v>
      </c>
      <c r="D666" s="56">
        <f>SUM(S666:AD666)</f>
        <v>3948000</v>
      </c>
      <c r="E666" s="56">
        <f>SUM(AE666:AP666)</f>
        <v>5875800</v>
      </c>
      <c r="G666" s="12">
        <f>G655*Assumptions!$C$26*(1+Assumptions!$C$34)</f>
        <v>0</v>
      </c>
      <c r="H666" s="12">
        <f>H655*Assumptions!$C$26*(1+Assumptions!$C$34)</f>
        <v>0</v>
      </c>
      <c r="I666" s="12">
        <f>I655*Assumptions!$C$26*(1+Assumptions!$C$34)</f>
        <v>0</v>
      </c>
      <c r="J666" s="12">
        <f>J655*Assumptions!$C$26*(1+Assumptions!$C$34)</f>
        <v>0</v>
      </c>
      <c r="K666" s="12">
        <f>K655*Assumptions!$C$26*(1+Assumptions!$C$34)</f>
        <v>210000</v>
      </c>
      <c r="L666" s="12">
        <f>L655*Assumptions!$C$26*(1+Assumptions!$C$34)</f>
        <v>210000</v>
      </c>
      <c r="M666" s="12">
        <f>M655*Assumptions!$C$26*(1+Assumptions!$C$34)</f>
        <v>210000</v>
      </c>
      <c r="N666" s="12">
        <f>N655*Assumptions!$C$26*(1+Assumptions!$C$34)</f>
        <v>210000</v>
      </c>
      <c r="O666" s="12">
        <f>O655*Assumptions!$C$26*(1+Assumptions!$C$34)</f>
        <v>210000</v>
      </c>
      <c r="P666" s="12">
        <f>P655*Assumptions!$C$26*(1+Assumptions!$C$34)</f>
        <v>210000</v>
      </c>
      <c r="Q666" s="12">
        <f>Q655*Assumptions!$C$26*(1+Assumptions!$C$34)</f>
        <v>210000</v>
      </c>
      <c r="R666" s="12">
        <f>R655*Assumptions!$C$26*(1+Assumptions!$C$34)</f>
        <v>210000</v>
      </c>
      <c r="S666" s="12">
        <f>S655*Assumptions!$C$26*(1+Assumptions!$C$34)</f>
        <v>210000</v>
      </c>
      <c r="T666" s="12">
        <f>T655*Assumptions!$C$26*(1+Assumptions!$C$34)</f>
        <v>210000</v>
      </c>
      <c r="U666" s="12">
        <f>U655*Assumptions!$C$26*(1+Assumptions!$C$34)</f>
        <v>210000</v>
      </c>
      <c r="V666" s="12">
        <f>V655*Assumptions!$C$26*(1+Assumptions!$C$34)</f>
        <v>210000</v>
      </c>
      <c r="W666" s="12">
        <f>W655*Assumptions!$C$26*(1+Assumptions!$C$34)</f>
        <v>388500</v>
      </c>
      <c r="X666" s="12">
        <f>X655*Assumptions!$C$26*(1+Assumptions!$C$34)</f>
        <v>388500</v>
      </c>
      <c r="Y666" s="12">
        <f>Y655*Assumptions!$C$26*(1+Assumptions!$C$34)</f>
        <v>388500</v>
      </c>
      <c r="Z666" s="12">
        <f>Z655*Assumptions!$C$26*(1+Assumptions!$C$34)</f>
        <v>388500</v>
      </c>
      <c r="AA666" s="12">
        <f>AA655*Assumptions!$C$26*(1+Assumptions!$C$34)</f>
        <v>388500</v>
      </c>
      <c r="AB666" s="12">
        <f>AB655*Assumptions!$C$26*(1+Assumptions!$C$34)</f>
        <v>388500</v>
      </c>
      <c r="AC666" s="12">
        <f>AC655*Assumptions!$C$26*(1+Assumptions!$C$34)</f>
        <v>388500</v>
      </c>
      <c r="AD666" s="12">
        <f>AD655*Assumptions!$C$26*(1+Assumptions!$C$34)</f>
        <v>388500</v>
      </c>
      <c r="AE666" s="12">
        <f>AE655*Assumptions!$C$26*(1+Assumptions!$C$34)</f>
        <v>388500</v>
      </c>
      <c r="AF666" s="12">
        <f>AF655*Assumptions!$C$26*(1+Assumptions!$C$34)</f>
        <v>388500</v>
      </c>
      <c r="AG666" s="12">
        <f>AG655*Assumptions!$C$26*(1+Assumptions!$C$34)</f>
        <v>388500</v>
      </c>
      <c r="AH666" s="12">
        <f>AH655*Assumptions!$C$26*(1+Assumptions!$C$34)</f>
        <v>388500</v>
      </c>
      <c r="AI666" s="12">
        <f>AI655*Assumptions!$C$26*(1+Assumptions!$C$34)</f>
        <v>540225</v>
      </c>
      <c r="AJ666" s="12">
        <f>AJ655*Assumptions!$C$26*(1+Assumptions!$C$34)</f>
        <v>540225</v>
      </c>
      <c r="AK666" s="12">
        <f>AK655*Assumptions!$C$26*(1+Assumptions!$C$34)</f>
        <v>540225</v>
      </c>
      <c r="AL666" s="12">
        <f>AL655*Assumptions!$C$26*(1+Assumptions!$C$34)</f>
        <v>540225</v>
      </c>
      <c r="AM666" s="12">
        <f>AM655*Assumptions!$C$26*(1+Assumptions!$C$34)</f>
        <v>540225</v>
      </c>
      <c r="AN666" s="12">
        <f>AN655*Assumptions!$C$26*(1+Assumptions!$C$34)</f>
        <v>540225</v>
      </c>
      <c r="AO666" s="12">
        <f>AO655*Assumptions!$C$26*(1+Assumptions!$C$34)</f>
        <v>540225</v>
      </c>
      <c r="AP666" s="12">
        <f>AP655*Assumptions!$C$26*(1+Assumptions!$C$34)</f>
        <v>540225</v>
      </c>
    </row>
    <row r="667">
      <c r="A667" s="38" t="inlineStr">
        <is>
          <t>Gross bookings, VAT included</t>
        </is>
      </c>
      <c r="B667" s="58" t="inlineStr">
        <is>
          <t>AED</t>
        </is>
      </c>
      <c r="C667" s="59">
        <f>SUM(G667:R667)</f>
        <v>4906572.42608979</v>
      </c>
      <c r="D667" s="59">
        <f>SUM(S667:AD667)</f>
        <v>10820120.7696019</v>
      </c>
      <c r="E667" s="59">
        <f>SUM(AE667:AP667)</f>
        <v>15955343.5991088</v>
      </c>
      <c r="F667" s="40" t="n"/>
      <c r="G667" s="51">
        <f>G663+G664+G665+G666</f>
        <v>169099.7892</v>
      </c>
      <c r="H667" s="51">
        <f>H663+H664+H665+H666</f>
        <v>192225.963696</v>
      </c>
      <c r="I667" s="51">
        <f>I663+I664+I665+I666</f>
        <v>213551.46742848</v>
      </c>
      <c r="J667" s="51">
        <f>J663+J664+J665+J666</f>
        <v>233233.912678502</v>
      </c>
      <c r="K667" s="51">
        <f>K663+K664+K665+K666</f>
        <v>461415.506346036</v>
      </c>
      <c r="L667" s="51">
        <f>L663+L664+L665+L666</f>
        <v>478224.688110128</v>
      </c>
      <c r="M667" s="51">
        <f>M663+M664+M665+M666</f>
        <v>493777.584638992</v>
      </c>
      <c r="N667" s="51">
        <f>N663+N664+N665+N666</f>
        <v>508179.301166268</v>
      </c>
      <c r="O667" s="51">
        <f>O663+O664+O665+O666</f>
        <v>521525.069237233</v>
      </c>
      <c r="P667" s="51">
        <f>P663+P664+P665+P666</f>
        <v>533901.267215027</v>
      </c>
      <c r="Q667" s="51">
        <f>Q663+Q664+Q665+Q666</f>
        <v>545386.328186311</v>
      </c>
      <c r="R667" s="51">
        <f>R663+R664+R665+R666</f>
        <v>556051.548186815</v>
      </c>
      <c r="S667" s="51">
        <f>S663+S664+S665+S666</f>
        <v>708727.250552287</v>
      </c>
      <c r="T667" s="51">
        <f>T663+T664+T665+T666</f>
        <v>725650.374897028</v>
      </c>
      <c r="U667" s="51">
        <f>U663+U664+U665+U666</f>
        <v>741331.31786534</v>
      </c>
      <c r="V667" s="51">
        <f>V663+V664+V665+V666</f>
        <v>755871.825609698</v>
      </c>
      <c r="W667" s="51">
        <f>W663+W664+W665+W666</f>
        <v>947864.27368104</v>
      </c>
      <c r="X667" s="51">
        <f>X663+X664+X665+X666</f>
        <v>960392.621164751</v>
      </c>
      <c r="Y667" s="51">
        <f>Y663+Y664+Y665+Y666</f>
        <v>972033.26054049</v>
      </c>
      <c r="Z667" s="51">
        <f>Z663+Z664+Z665+Z666</f>
        <v>982855.775165811</v>
      </c>
      <c r="AA667" s="51">
        <f>AA663+AA664+AA665+AA666</f>
        <v>992923.614892282</v>
      </c>
      <c r="AB667" s="51">
        <f>AB663+AB664+AB665+AB666</f>
        <v>1002294.69909639</v>
      </c>
      <c r="AC667" s="51">
        <f>AC663+AC664+AC665+AC666</f>
        <v>1011021.95532614</v>
      </c>
      <c r="AD667" s="51">
        <f>AD663+AD664+AD665+AD666</f>
        <v>1019153.80081064</v>
      </c>
      <c r="AE667" s="51">
        <f>AE663+AE664+AE665+AE666</f>
        <v>1163740.09443918</v>
      </c>
      <c r="AF667" s="51">
        <f>AF663+AF664+AF665+AF666</f>
        <v>1178519.16250635</v>
      </c>
      <c r="AG667" s="51">
        <f>AG663+AG664+AG665+AG666</f>
        <v>1192224.87348562</v>
      </c>
      <c r="AH667" s="51">
        <f>AH663+AH664+AH665+AH666</f>
        <v>1204944.02236274</v>
      </c>
      <c r="AI667" s="51">
        <f>AI663+AI664+AI665+AI666</f>
        <v>1368480.50919705</v>
      </c>
      <c r="AJ667" s="51">
        <f>AJ663+AJ664+AJ665+AJ666</f>
        <v>1379456.13528432</v>
      </c>
      <c r="AK667" s="51">
        <f>AK663+AK664+AK665+AK666</f>
        <v>1389661.31285383</v>
      </c>
      <c r="AL667" s="51">
        <f>AL663+AL664+AL665+AL666</f>
        <v>1399155.69813094</v>
      </c>
      <c r="AM667" s="51">
        <f>AM663+AM664+AM665+AM666</f>
        <v>1407993.75644978</v>
      </c>
      <c r="AN667" s="51">
        <f>AN663+AN664+AN665+AN666</f>
        <v>1416225.26708885</v>
      </c>
      <c r="AO667" s="51">
        <f>AO663+AO664+AO665+AO666</f>
        <v>1423895.7746106</v>
      </c>
      <c r="AP667" s="51">
        <f>AP663+AP664+AP665+AP666</f>
        <v>1431046.99269956</v>
      </c>
    </row>
    <row r="668">
      <c r="A668" s="11" t="inlineStr">
        <is>
          <t>VAT</t>
        </is>
      </c>
      <c r="B668" s="14" t="inlineStr">
        <is>
          <t>AED</t>
        </is>
      </c>
      <c r="C668" s="56">
        <f>SUM(G668:R668)</f>
        <v>233646.306004276</v>
      </c>
      <c r="D668" s="56">
        <f>SUM(S668:AD668)</f>
        <v>515243.846171519</v>
      </c>
      <c r="E668" s="56">
        <f>SUM(AE668:AP668)</f>
        <v>759778.26662423</v>
      </c>
      <c r="G668" s="12">
        <f>G667*Assumptions!$C$34/(1+Assumptions!$C$34)</f>
        <v>8052.37091428572</v>
      </c>
      <c r="H668" s="12">
        <f>H667*Assumptions!$C$34/(1+Assumptions!$C$34)</f>
        <v>9153.61731885715</v>
      </c>
      <c r="I668" s="12">
        <f>I667*Assumptions!$C$34/(1+Assumptions!$C$34)</f>
        <v>10169.1174965943</v>
      </c>
      <c r="J668" s="12">
        <f>J667*Assumptions!$C$34/(1+Assumptions!$C$34)</f>
        <v>11106.3767942144</v>
      </c>
      <c r="K668" s="12">
        <f>K667*Assumptions!$C$34/(1+Assumptions!$C$34)</f>
        <v>21972.1669688588</v>
      </c>
      <c r="L668" s="12">
        <f>L667*Assumptions!$C$34/(1+Assumptions!$C$34)</f>
        <v>22772.6041957204</v>
      </c>
      <c r="M668" s="12">
        <f>M667*Assumptions!$C$34/(1+Assumptions!$C$34)</f>
        <v>23513.2183161425</v>
      </c>
      <c r="N668" s="12">
        <f>N667*Assumptions!$C$34/(1+Assumptions!$C$34)</f>
        <v>24199.0143412508</v>
      </c>
      <c r="O668" s="12">
        <f>O667*Assumptions!$C$34/(1+Assumptions!$C$34)</f>
        <v>24834.5271065349</v>
      </c>
      <c r="P668" s="12">
        <f>P667*Assumptions!$C$34/(1+Assumptions!$C$34)</f>
        <v>25423.8698673822</v>
      </c>
      <c r="Q668" s="12">
        <f>Q667*Assumptions!$C$34/(1+Assumptions!$C$34)</f>
        <v>25970.7775326815</v>
      </c>
      <c r="R668" s="12">
        <f>R667*Assumptions!$C$34/(1+Assumptions!$C$34)</f>
        <v>26478.6451517531</v>
      </c>
      <c r="S668" s="12">
        <f>S667*Assumptions!$C$34/(1+Assumptions!$C$34)</f>
        <v>33748.916692966</v>
      </c>
      <c r="T668" s="12">
        <f>T667*Assumptions!$C$34/(1+Assumptions!$C$34)</f>
        <v>34554.7797570014</v>
      </c>
      <c r="U668" s="12">
        <f>U667*Assumptions!$C$34/(1+Assumptions!$C$34)</f>
        <v>35301.491326921</v>
      </c>
      <c r="V668" s="12">
        <f>V667*Assumptions!$C$34/(1+Assumptions!$C$34)</f>
        <v>35993.8964576046</v>
      </c>
      <c r="W668" s="12">
        <f>W667*Assumptions!$C$34/(1+Assumptions!$C$34)</f>
        <v>45136.3939848114</v>
      </c>
      <c r="X668" s="12">
        <f>X667*Assumptions!$C$34/(1+Assumptions!$C$34)</f>
        <v>45732.9819602262</v>
      </c>
      <c r="Y668" s="12">
        <f>Y667*Assumptions!$C$34/(1+Assumptions!$C$34)</f>
        <v>46287.2981209757</v>
      </c>
      <c r="Z668" s="12">
        <f>Z667*Assumptions!$C$34/(1+Assumptions!$C$34)</f>
        <v>46802.6559602767</v>
      </c>
      <c r="AA668" s="12">
        <f>AA667*Assumptions!$C$34/(1+Assumptions!$C$34)</f>
        <v>47282.0768996325</v>
      </c>
      <c r="AB668" s="12">
        <f>AB667*Assumptions!$C$34/(1+Assumptions!$C$34)</f>
        <v>47728.3190045902</v>
      </c>
      <c r="AC668" s="12">
        <f>AC667*Assumptions!$C$34/(1+Assumptions!$C$34)</f>
        <v>48143.9026345782</v>
      </c>
      <c r="AD668" s="12">
        <f>AD667*Assumptions!$C$34/(1+Assumptions!$C$34)</f>
        <v>48531.1333719353</v>
      </c>
      <c r="AE668" s="12">
        <f>AE667*Assumptions!$C$34/(1+Assumptions!$C$34)</f>
        <v>55416.1949732944</v>
      </c>
      <c r="AF668" s="12">
        <f>AF667*Assumptions!$C$34/(1+Assumptions!$C$34)</f>
        <v>56119.96011935</v>
      </c>
      <c r="AG668" s="12">
        <f>AG667*Assumptions!$C$34/(1+Assumptions!$C$34)</f>
        <v>56772.613023125</v>
      </c>
      <c r="AH668" s="12">
        <f>AH667*Assumptions!$C$34/(1+Assumptions!$C$34)</f>
        <v>57378.2867791783</v>
      </c>
      <c r="AI668" s="12">
        <f>AI667*Assumptions!$C$34/(1+Assumptions!$C$34)</f>
        <v>65165.7385331926</v>
      </c>
      <c r="AJ668" s="12">
        <f>AJ667*Assumptions!$C$34/(1+Assumptions!$C$34)</f>
        <v>65688.3873944915</v>
      </c>
      <c r="AK668" s="12">
        <f>AK667*Assumptions!$C$34/(1+Assumptions!$C$34)</f>
        <v>66174.3482311347</v>
      </c>
      <c r="AL668" s="12">
        <f>AL667*Assumptions!$C$34/(1+Assumptions!$C$34)</f>
        <v>66626.4618157589</v>
      </c>
      <c r="AM668" s="12">
        <f>AM667*Assumptions!$C$34/(1+Assumptions!$C$34)</f>
        <v>67047.3217357038</v>
      </c>
      <c r="AN668" s="12">
        <f>AN667*Assumptions!$C$34/(1+Assumptions!$C$34)</f>
        <v>67439.2984328022</v>
      </c>
      <c r="AO668" s="12">
        <f>AO667*Assumptions!$C$34/(1+Assumptions!$C$34)</f>
        <v>67804.560695743</v>
      </c>
      <c r="AP668" s="12">
        <f>AP667*Assumptions!$C$34/(1+Assumptions!$C$34)</f>
        <v>68145.0948904554</v>
      </c>
    </row>
    <row r="669">
      <c r="A669" s="11" t="inlineStr">
        <is>
          <t>App Store sales excluding VAT</t>
        </is>
      </c>
      <c r="B669" s="14" t="inlineStr">
        <is>
          <t>AED</t>
        </is>
      </c>
      <c r="C669" s="56">
        <f>SUM(G669:R669)</f>
        <v>3072926.12008551</v>
      </c>
      <c r="D669" s="56">
        <f>SUM(S669:AD669)</f>
        <v>6544876.92343038</v>
      </c>
      <c r="E669" s="56">
        <f>SUM(AE669:AP669)</f>
        <v>9599565.33248459</v>
      </c>
      <c r="G669" s="12">
        <f>(G663+G664+G665)/(1+Assumptions!$C$34)</f>
        <v>161047.418285714</v>
      </c>
      <c r="H669" s="12">
        <f>(H663+H664+H665)/(1+Assumptions!$C$34)</f>
        <v>183072.346377143</v>
      </c>
      <c r="I669" s="12">
        <f>(I663+I664+I665)/(1+Assumptions!$C$34)</f>
        <v>203382.349931886</v>
      </c>
      <c r="J669" s="12">
        <f>(J663+J664+J665)/(1+Assumptions!$C$34)</f>
        <v>222127.535884288</v>
      </c>
      <c r="K669" s="12">
        <f>(K663+K664+K665)/(1+Assumptions!$C$34)</f>
        <v>239443.339377177</v>
      </c>
      <c r="L669" s="12">
        <f>(L663+L664+L665)/(1+Assumptions!$C$34)</f>
        <v>255452.083914407</v>
      </c>
      <c r="M669" s="12">
        <f>(M663+M664+M665)/(1+Assumptions!$C$34)</f>
        <v>270264.366322849</v>
      </c>
      <c r="N669" s="12">
        <f>(N663+N664+N665)/(1+Assumptions!$C$34)</f>
        <v>283980.286825017</v>
      </c>
      <c r="O669" s="12">
        <f>(O663+O664+O665)/(1+Assumptions!$C$34)</f>
        <v>296690.542130698</v>
      </c>
      <c r="P669" s="12">
        <f>(P663+P664+P665)/(1+Assumptions!$C$34)</f>
        <v>308477.397347645</v>
      </c>
      <c r="Q669" s="12">
        <f>(Q663+Q664+Q665)/(1+Assumptions!$C$34)</f>
        <v>319415.550653629</v>
      </c>
      <c r="R669" s="12">
        <f>(R663+R664+R665)/(1+Assumptions!$C$34)</f>
        <v>329572.903035061</v>
      </c>
      <c r="S669" s="12">
        <f>(S663+S664+S665)/(1+Assumptions!$C$34)</f>
        <v>474978.33385932</v>
      </c>
      <c r="T669" s="12">
        <f>(T663+T664+T665)/(1+Assumptions!$C$34)</f>
        <v>491095.595140027</v>
      </c>
      <c r="U669" s="12">
        <f>(U663+U664+U665)/(1+Assumptions!$C$34)</f>
        <v>506029.826538419</v>
      </c>
      <c r="V669" s="12">
        <f>(V663+V664+V665)/(1+Assumptions!$C$34)</f>
        <v>519877.929152093</v>
      </c>
      <c r="W669" s="12">
        <f>(W663+W664+W665)/(1+Assumptions!$C$34)</f>
        <v>532727.879696228</v>
      </c>
      <c r="X669" s="12">
        <f>(X663+X664+X665)/(1+Assumptions!$C$34)</f>
        <v>544659.639204525</v>
      </c>
      <c r="Y669" s="12">
        <f>(Y663+Y664+Y665)/(1+Assumptions!$C$34)</f>
        <v>555745.962419515</v>
      </c>
      <c r="Z669" s="12">
        <f>(Z663+Z664+Z665)/(1+Assumptions!$C$34)</f>
        <v>566053.119205534</v>
      </c>
      <c r="AA669" s="12">
        <f>(AA663+AA664+AA665)/(1+Assumptions!$C$34)</f>
        <v>575641.537992649</v>
      </c>
      <c r="AB669" s="12">
        <f>(AB663+AB664+AB665)/(1+Assumptions!$C$34)</f>
        <v>584566.380091804</v>
      </c>
      <c r="AC669" s="12">
        <f>(AC663+AC664+AC665)/(1+Assumptions!$C$34)</f>
        <v>592878.052691564</v>
      </c>
      <c r="AD669" s="12">
        <f>(AD663+AD664+AD665)/(1+Assumptions!$C$34)</f>
        <v>600622.667438706</v>
      </c>
      <c r="AE669" s="12">
        <f>(AE663+AE664+AE665)/(1+Assumptions!$C$34)</f>
        <v>738323.899465888</v>
      </c>
      <c r="AF669" s="12">
        <f>(AF663+AF664+AF665)/(1+Assumptions!$C$34)</f>
        <v>752399.202386999</v>
      </c>
      <c r="AG669" s="12">
        <f>(AG663+AG664+AG665)/(1+Assumptions!$C$34)</f>
        <v>765452.260462499</v>
      </c>
      <c r="AH669" s="12">
        <f>(AH663+AH664+AH665)/(1+Assumptions!$C$34)</f>
        <v>777565.735583565</v>
      </c>
      <c r="AI669" s="12">
        <f>(AI663+AI664+AI665)/(1+Assumptions!$C$34)</f>
        <v>788814.770663853</v>
      </c>
      <c r="AJ669" s="12">
        <f>(AJ663+AJ664+AJ665)/(1+Assumptions!$C$34)</f>
        <v>799267.747889829</v>
      </c>
      <c r="AK669" s="12">
        <f>(AK663+AK664+AK665)/(1+Assumptions!$C$34)</f>
        <v>808986.964622693</v>
      </c>
      <c r="AL669" s="12">
        <f>(AL663+AL664+AL665)/(1+Assumptions!$C$34)</f>
        <v>818029.236315178</v>
      </c>
      <c r="AM669" s="12">
        <f>(AM663+AM664+AM665)/(1+Assumptions!$C$34)</f>
        <v>826446.434714075</v>
      </c>
      <c r="AN669" s="12">
        <f>(AN663+AN664+AN665)/(1+Assumptions!$C$34)</f>
        <v>834285.968656044</v>
      </c>
      <c r="AO669" s="12">
        <f>(AO663+AO664+AO665)/(1+Assumptions!$C$34)</f>
        <v>841591.21391486</v>
      </c>
      <c r="AP669" s="12">
        <f>(AP663+AP664+AP665)/(1+Assumptions!$C$34)</f>
        <v>848401.897809108</v>
      </c>
    </row>
    <row r="670">
      <c r="A670" s="11" t="inlineStr">
        <is>
          <t>Apple commission rate</t>
        </is>
      </c>
      <c r="B670" s="14" t="inlineStr">
        <is>
          <t>rate</t>
        </is>
      </c>
      <c r="C670" s="60">
        <f>IF(C669=0,0,C671/C669)</f>
        <v>0.15</v>
      </c>
      <c r="D670" s="60">
        <f>IF(D669=0,0,D671/D669)</f>
        <v>0.2</v>
      </c>
      <c r="E670" s="60">
        <f>IF(E669=0,0,E671/E669)</f>
        <v>0.2</v>
      </c>
      <c r="G670" s="17">
        <f>Assumptions!$C$35</f>
        <v>0.15</v>
      </c>
      <c r="H670" s="17">
        <f>IF(AND(Assumptions!$C$38=1,G672&gt;=Assumptions!$C$37),Assumptions!$C$36,Assumptions!$C$35)</f>
        <v>0.15</v>
      </c>
      <c r="I670" s="17">
        <f>IF(AND(Assumptions!$C$38=1,H672&gt;=Assumptions!$C$37),Assumptions!$C$36,Assumptions!$C$35)</f>
        <v>0.15</v>
      </c>
      <c r="J670" s="17">
        <f>IF(AND(Assumptions!$C$38=1,I672&gt;=Assumptions!$C$37),Assumptions!$C$36,Assumptions!$C$35)</f>
        <v>0.15</v>
      </c>
      <c r="K670" s="17">
        <f>IF(AND(Assumptions!$C$38=1,J672&gt;=Assumptions!$C$37),Assumptions!$C$36,Assumptions!$C$35)</f>
        <v>0.15</v>
      </c>
      <c r="L670" s="17">
        <f>IF(AND(Assumptions!$C$38=1,K672&gt;=Assumptions!$C$37),Assumptions!$C$36,Assumptions!$C$35)</f>
        <v>0.15</v>
      </c>
      <c r="M670" s="17">
        <f>IF(AND(Assumptions!$C$38=1,L672&gt;=Assumptions!$C$37),Assumptions!$C$36,Assumptions!$C$35)</f>
        <v>0.15</v>
      </c>
      <c r="N670" s="17">
        <f>IF(AND(Assumptions!$C$38=1,M672&gt;=Assumptions!$C$37),Assumptions!$C$36,Assumptions!$C$35)</f>
        <v>0.15</v>
      </c>
      <c r="O670" s="17">
        <f>IF(AND(Assumptions!$C$38=1,N672&gt;=Assumptions!$C$37),Assumptions!$C$36,Assumptions!$C$35)</f>
        <v>0.15</v>
      </c>
      <c r="P670" s="17">
        <f>IF(AND(Assumptions!$C$38=1,O672&gt;=Assumptions!$C$37),Assumptions!$C$36,Assumptions!$C$35)</f>
        <v>0.15</v>
      </c>
      <c r="Q670" s="17">
        <f>IF(AND(Assumptions!$C$38=1,P672&gt;=Assumptions!$C$37),Assumptions!$C$36,Assumptions!$C$35)</f>
        <v>0.15</v>
      </c>
      <c r="R670" s="17">
        <f>IF(AND(Assumptions!$C$38=1,Q672&gt;=Assumptions!$C$37),Assumptions!$C$36,Assumptions!$C$35)</f>
        <v>0.15</v>
      </c>
      <c r="S670" s="17">
        <f>Assumptions!$C$39</f>
        <v>0.2</v>
      </c>
      <c r="T670" s="17">
        <f>Assumptions!$C$39</f>
        <v>0.2</v>
      </c>
      <c r="U670" s="17">
        <f>Assumptions!$C$39</f>
        <v>0.2</v>
      </c>
      <c r="V670" s="17">
        <f>Assumptions!$C$39</f>
        <v>0.2</v>
      </c>
      <c r="W670" s="17">
        <f>Assumptions!$C$39</f>
        <v>0.2</v>
      </c>
      <c r="X670" s="17">
        <f>Assumptions!$C$39</f>
        <v>0.2</v>
      </c>
      <c r="Y670" s="17">
        <f>Assumptions!$C$39</f>
        <v>0.2</v>
      </c>
      <c r="Z670" s="17">
        <f>Assumptions!$C$39</f>
        <v>0.2</v>
      </c>
      <c r="AA670" s="17">
        <f>Assumptions!$C$39</f>
        <v>0.2</v>
      </c>
      <c r="AB670" s="17">
        <f>Assumptions!$C$39</f>
        <v>0.2</v>
      </c>
      <c r="AC670" s="17">
        <f>Assumptions!$C$39</f>
        <v>0.2</v>
      </c>
      <c r="AD670" s="17">
        <f>Assumptions!$C$39</f>
        <v>0.2</v>
      </c>
      <c r="AE670" s="17">
        <f>Assumptions!$C$39</f>
        <v>0.2</v>
      </c>
      <c r="AF670" s="17">
        <f>Assumptions!$C$39</f>
        <v>0.2</v>
      </c>
      <c r="AG670" s="17">
        <f>Assumptions!$C$39</f>
        <v>0.2</v>
      </c>
      <c r="AH670" s="17">
        <f>Assumptions!$C$39</f>
        <v>0.2</v>
      </c>
      <c r="AI670" s="17">
        <f>Assumptions!$C$39</f>
        <v>0.2</v>
      </c>
      <c r="AJ670" s="17">
        <f>Assumptions!$C$39</f>
        <v>0.2</v>
      </c>
      <c r="AK670" s="17">
        <f>Assumptions!$C$39</f>
        <v>0.2</v>
      </c>
      <c r="AL670" s="17">
        <f>Assumptions!$C$39</f>
        <v>0.2</v>
      </c>
      <c r="AM670" s="17">
        <f>Assumptions!$C$39</f>
        <v>0.2</v>
      </c>
      <c r="AN670" s="17">
        <f>Assumptions!$C$39</f>
        <v>0.2</v>
      </c>
      <c r="AO670" s="17">
        <f>Assumptions!$C$39</f>
        <v>0.2</v>
      </c>
      <c r="AP670" s="17">
        <f>Assumptions!$C$39</f>
        <v>0.2</v>
      </c>
    </row>
    <row r="671">
      <c r="A671" s="11" t="inlineStr">
        <is>
          <t>Apple commission</t>
        </is>
      </c>
      <c r="B671" s="14" t="inlineStr">
        <is>
          <t>AED</t>
        </is>
      </c>
      <c r="C671" s="56">
        <f>SUM(G671:R671)</f>
        <v>460938.918012827</v>
      </c>
      <c r="D671" s="56">
        <f>SUM(S671:AD671)</f>
        <v>1308975.38468608</v>
      </c>
      <c r="E671" s="56">
        <f>SUM(AE671:AP671)</f>
        <v>1919913.06649692</v>
      </c>
      <c r="G671" s="12">
        <f>G669*G670</f>
        <v>24157.1127428571</v>
      </c>
      <c r="H671" s="12">
        <f>H669*H670</f>
        <v>27460.8519565714</v>
      </c>
      <c r="I671" s="12">
        <f>I669*I670</f>
        <v>30507.3524897829</v>
      </c>
      <c r="J671" s="12">
        <f>J669*J670</f>
        <v>33319.1303826432</v>
      </c>
      <c r="K671" s="12">
        <f>K669*K670</f>
        <v>35916.5009065765</v>
      </c>
      <c r="L671" s="12">
        <f>L669*L670</f>
        <v>38317.8125871611</v>
      </c>
      <c r="M671" s="12">
        <f>M669*M670</f>
        <v>40539.6549484274</v>
      </c>
      <c r="N671" s="12">
        <f>N669*N670</f>
        <v>42597.0430237525</v>
      </c>
      <c r="O671" s="12">
        <f>O669*O670</f>
        <v>44503.5813196047</v>
      </c>
      <c r="P671" s="12">
        <f>P669*P670</f>
        <v>46271.6096021467</v>
      </c>
      <c r="Q671" s="12">
        <f>Q669*Q670</f>
        <v>47912.3325980444</v>
      </c>
      <c r="R671" s="12">
        <f>R669*R670</f>
        <v>49435.9354552592</v>
      </c>
      <c r="S671" s="12">
        <f>S669*S670</f>
        <v>94995.6667718641</v>
      </c>
      <c r="T671" s="12">
        <f>T669*T670</f>
        <v>98219.1190280054</v>
      </c>
      <c r="U671" s="12">
        <f>U669*U670</f>
        <v>101205.965307684</v>
      </c>
      <c r="V671" s="12">
        <f>V669*V670</f>
        <v>103975.585830419</v>
      </c>
      <c r="W671" s="12">
        <f>W669*W670</f>
        <v>106545.575939246</v>
      </c>
      <c r="X671" s="12">
        <f>X669*X670</f>
        <v>108931.927840905</v>
      </c>
      <c r="Y671" s="12">
        <f>Y669*Y670</f>
        <v>111149.192483903</v>
      </c>
      <c r="Z671" s="12">
        <f>Z669*Z670</f>
        <v>113210.623841107</v>
      </c>
      <c r="AA671" s="12">
        <f>AA669*AA670</f>
        <v>115128.30759853</v>
      </c>
      <c r="AB671" s="12">
        <f>AB669*AB670</f>
        <v>116913.276018361</v>
      </c>
      <c r="AC671" s="12">
        <f>AC669*AC670</f>
        <v>118575.610538313</v>
      </c>
      <c r="AD671" s="12">
        <f>AD669*AD670</f>
        <v>120124.533487741</v>
      </c>
      <c r="AE671" s="12">
        <f>AE669*AE670</f>
        <v>147664.779893178</v>
      </c>
      <c r="AF671" s="12">
        <f>AF669*AF670</f>
        <v>150479.8404774</v>
      </c>
      <c r="AG671" s="12">
        <f>AG669*AG670</f>
        <v>153090.4520925</v>
      </c>
      <c r="AH671" s="12">
        <f>AH669*AH670</f>
        <v>155513.147116713</v>
      </c>
      <c r="AI671" s="12">
        <f>AI669*AI670</f>
        <v>157762.954132771</v>
      </c>
      <c r="AJ671" s="12">
        <f>AJ669*AJ670</f>
        <v>159853.549577966</v>
      </c>
      <c r="AK671" s="12">
        <f>AK669*AK670</f>
        <v>161797.392924539</v>
      </c>
      <c r="AL671" s="12">
        <f>AL669*AL670</f>
        <v>163605.847263036</v>
      </c>
      <c r="AM671" s="12">
        <f>AM669*AM670</f>
        <v>165289.286942815</v>
      </c>
      <c r="AN671" s="12">
        <f>AN669*AN670</f>
        <v>166857.193731209</v>
      </c>
      <c r="AO671" s="12">
        <f>AO669*AO670</f>
        <v>168318.242782972</v>
      </c>
      <c r="AP671" s="12">
        <f>AP669*AP670</f>
        <v>169680.379561822</v>
      </c>
    </row>
    <row r="672">
      <c r="A672" s="11" t="inlineStr">
        <is>
          <t>App Store proceeds so far this year</t>
        </is>
      </c>
      <c r="B672" s="14" t="inlineStr">
        <is>
          <t>USD</t>
        </is>
      </c>
      <c r="C672" s="56">
        <f>R672</f>
        <v>711228.645901344</v>
      </c>
      <c r="D672" s="56">
        <f>AD672</f>
        <v>1425704.97991676</v>
      </c>
      <c r="E672" s="56">
        <f>AP672</f>
        <v>2091123.83008514</v>
      </c>
      <c r="G672" s="12">
        <f>(G669-G671)/Assumptions!$C$40</f>
        <v>37274.4194806963</v>
      </c>
      <c r="H672" s="12">
        <f>G672+(H669-H671)/Assumptions!$C$40</f>
        <v>79646.5078184966</v>
      </c>
      <c r="I672" s="12">
        <f>H672+(I669-I671)/Assumptions!$C$40</f>
        <v>126719.345787755</v>
      </c>
      <c r="J672" s="12">
        <f>I672+(J669-J671)/Assumptions!$C$40</f>
        <v>178130.756407672</v>
      </c>
      <c r="K672" s="12">
        <f>J672+(K669-K671)/Assumptions!$C$40</f>
        <v>233549.909156644</v>
      </c>
      <c r="L672" s="12">
        <f>K672+(L669-L671)/Assumptions!$C$40</f>
        <v>292674.285283873</v>
      </c>
      <c r="M672" s="12">
        <f>L672+(M669-M671)/Assumptions!$C$40</f>
        <v>355226.963670373</v>
      </c>
      <c r="N672" s="12">
        <f>M672+(N669-N671)/Assumptions!$C$40</f>
        <v>420954.191390254</v>
      </c>
      <c r="O672" s="12">
        <f>N672+(O669-O671)/Assumptions!$C$40</f>
        <v>489623.20726802</v>
      </c>
      <c r="P672" s="12">
        <f>O672+(P669-P671)/Assumptions!$C$40</f>
        <v>561020.290384561</v>
      </c>
      <c r="Q672" s="12">
        <f>P672+(Q669-Q671)/Assumptions!$C$40</f>
        <v>634949.008711473</v>
      </c>
      <c r="R672" s="12">
        <f>Q672+(R669-R671)/Assumptions!$C$40</f>
        <v>711228.645901344</v>
      </c>
      <c r="S672" s="12">
        <f>(S669-S671)/Assumptions!$C$40</f>
        <v>103467.029840015</v>
      </c>
      <c r="T672" s="12">
        <f>S672+(T669-T671)/Assumptions!$C$40</f>
        <v>210444.967515174</v>
      </c>
      <c r="U672" s="12">
        <f>T672+(U669-U671)/Assumptions!$C$40</f>
        <v>320676.107401011</v>
      </c>
      <c r="V672" s="12">
        <f>U672+(V669-V671)/Assumptions!$C$40</f>
        <v>433923.85234905</v>
      </c>
      <c r="W672" s="12">
        <f>V672+(W669-W671)/Assumptions!$C$40</f>
        <v>549970.769641626</v>
      </c>
      <c r="X672" s="12">
        <f>W672+(X669-X671)/Assumptions!$C$40</f>
        <v>668616.844893803</v>
      </c>
      <c r="Y672" s="12">
        <f>X672+(Y669-Y671)/Assumptions!$C$40</f>
        <v>789677.912269054</v>
      </c>
      <c r="Z672" s="12">
        <f>Y672+(Z669-Z671)/Assumptions!$C$40</f>
        <v>912984.24184412</v>
      </c>
      <c r="AA672" s="12">
        <f>Z672+(AA669-AA671)/Assumptions!$C$40</f>
        <v>1038379.26713864</v>
      </c>
      <c r="AB672" s="12">
        <f>AA672+(AB669-AB671)/Assumptions!$C$40</f>
        <v>1165718.43775088</v>
      </c>
      <c r="AC672" s="12">
        <f>AB672+(AC669-AC671)/Assumptions!$C$40</f>
        <v>1294868.18374223</v>
      </c>
      <c r="AD672" s="12">
        <f>AC672+(AD669-AD671)/Assumptions!$C$40</f>
        <v>1425704.97991676</v>
      </c>
      <c r="AE672" s="12">
        <f>(AE669-AE671)/Assumptions!$C$40</f>
        <v>160832.980142331</v>
      </c>
      <c r="AF672" s="12">
        <f>AE672+(AF669-AF671)/Assumptions!$C$40</f>
        <v>324732.05758538</v>
      </c>
      <c r="AG672" s="12">
        <f>AF672+(AG669-AG671)/Assumptions!$C$40</f>
        <v>491474.551355292</v>
      </c>
      <c r="AH672" s="12">
        <f>AG672+(AH669-AH671)/Assumptions!$C$40</f>
        <v>660855.787152937</v>
      </c>
      <c r="AI672" s="12">
        <f>AH672+(AI669-AI671)/Assumptions!$C$40</f>
        <v>832687.459455478</v>
      </c>
      <c r="AJ672" s="12">
        <f>AI672+(AJ669-AJ671)/Assumptions!$C$40</f>
        <v>1006796.15879159</v>
      </c>
      <c r="AK672" s="12">
        <f>AJ672+(AK669-AK671)/Assumptions!$C$40</f>
        <v>1183022.04625194</v>
      </c>
      <c r="AL672" s="12">
        <f>AK672+(AL669-AL671)/Assumptions!$C$40</f>
        <v>1361217.65933626</v>
      </c>
      <c r="AM672" s="12">
        <f>AL672+(AM669-AM671)/Assumptions!$C$40</f>
        <v>1541246.8350398</v>
      </c>
      <c r="AN672" s="12">
        <f>AM672+(AN669-AN671)/Assumptions!$C$40</f>
        <v>1722983.7376742</v>
      </c>
      <c r="AO672" s="12">
        <f>AN672+(AO669-AO671)/Assumptions!$C$40</f>
        <v>1906311.98032413</v>
      </c>
      <c r="AP672" s="12">
        <f>AO672+(AP669-AP671)/Assumptions!$C$40</f>
        <v>2091123.83008514</v>
      </c>
    </row>
    <row r="673">
      <c r="A673" s="11" t="inlineStr">
        <is>
          <t>Membership, App Store (after VAT and Apple)</t>
        </is>
      </c>
      <c r="B673" s="14" t="inlineStr">
        <is>
          <t>AED</t>
        </is>
      </c>
      <c r="C673" s="56">
        <f>SUM(G673:R673)</f>
        <v>2611987.20207269</v>
      </c>
      <c r="D673" s="56">
        <f>SUM(S673:AD673)</f>
        <v>5235901.53874431</v>
      </c>
      <c r="E673" s="56">
        <f>SUM(AE673:AP673)</f>
        <v>7679652.26598767</v>
      </c>
      <c r="G673" s="12">
        <f>G669-G671</f>
        <v>136890.305542857</v>
      </c>
      <c r="H673" s="12">
        <f>H669-H671</f>
        <v>155611.494420571</v>
      </c>
      <c r="I673" s="12">
        <f>I669-I671</f>
        <v>172874.997442103</v>
      </c>
      <c r="J673" s="12">
        <f>J669-J671</f>
        <v>188808.405501645</v>
      </c>
      <c r="K673" s="12">
        <f>K669-K671</f>
        <v>203526.8384706</v>
      </c>
      <c r="L673" s="12">
        <f>L669-L671</f>
        <v>217134.271327246</v>
      </c>
      <c r="M673" s="12">
        <f>M669-M671</f>
        <v>229724.711374422</v>
      </c>
      <c r="N673" s="12">
        <f>N669-N671</f>
        <v>241383.243801264</v>
      </c>
      <c r="O673" s="12">
        <f>O669-O671</f>
        <v>252186.960811093</v>
      </c>
      <c r="P673" s="12">
        <f>P669-P671</f>
        <v>262205.787745498</v>
      </c>
      <c r="Q673" s="12">
        <f>Q669-Q671</f>
        <v>271503.218055585</v>
      </c>
      <c r="R673" s="12">
        <f>R669-R671</f>
        <v>280136.967579802</v>
      </c>
      <c r="S673" s="12">
        <f>S669-S671</f>
        <v>379982.667087456</v>
      </c>
      <c r="T673" s="12">
        <f>T669-T671</f>
        <v>392876.476112022</v>
      </c>
      <c r="U673" s="12">
        <f>U669-U671</f>
        <v>404823.861230735</v>
      </c>
      <c r="V673" s="12">
        <f>V669-V671</f>
        <v>415902.343321674</v>
      </c>
      <c r="W673" s="12">
        <f>W669-W671</f>
        <v>426182.303756983</v>
      </c>
      <c r="X673" s="12">
        <f>X669-X671</f>
        <v>435727.71136362</v>
      </c>
      <c r="Y673" s="12">
        <f>Y669-Y671</f>
        <v>444596.769935612</v>
      </c>
      <c r="Z673" s="12">
        <f>Z669-Z671</f>
        <v>452842.495364427</v>
      </c>
      <c r="AA673" s="12">
        <f>AA669-AA671</f>
        <v>460513.230394119</v>
      </c>
      <c r="AB673" s="12">
        <f>AB669-AB671</f>
        <v>467653.104073443</v>
      </c>
      <c r="AC673" s="12">
        <f>AC669-AC671</f>
        <v>474302.442153251</v>
      </c>
      <c r="AD673" s="12">
        <f>AD669-AD671</f>
        <v>480498.133950964</v>
      </c>
      <c r="AE673" s="12">
        <f>AE669-AE671</f>
        <v>590659.11957271</v>
      </c>
      <c r="AF673" s="12">
        <f>AF669-AF671</f>
        <v>601919.361909599</v>
      </c>
      <c r="AG673" s="12">
        <f>AG669-AG671</f>
        <v>612361.808369999</v>
      </c>
      <c r="AH673" s="12">
        <f>AH669-AH671</f>
        <v>622052.588466852</v>
      </c>
      <c r="AI673" s="12">
        <f>AI669-AI671</f>
        <v>631051.816531082</v>
      </c>
      <c r="AJ673" s="12">
        <f>AJ669-AJ671</f>
        <v>639414.198311863</v>
      </c>
      <c r="AK673" s="12">
        <f>AK669-AK671</f>
        <v>647189.571698155</v>
      </c>
      <c r="AL673" s="12">
        <f>AL669-AL671</f>
        <v>654423.389052142</v>
      </c>
      <c r="AM673" s="12">
        <f>AM669-AM671</f>
        <v>661157.14777126</v>
      </c>
      <c r="AN673" s="12">
        <f>AN669-AN671</f>
        <v>667428.774924835</v>
      </c>
      <c r="AO673" s="12">
        <f>AO669-AO671</f>
        <v>673272.971131888</v>
      </c>
      <c r="AP673" s="12">
        <f>AP669-AP671</f>
        <v>678721.518247287</v>
      </c>
    </row>
    <row r="674">
      <c r="A674" s="11" t="inlineStr">
        <is>
          <t>Company seats (after VAT)</t>
        </is>
      </c>
      <c r="B674" s="14" t="inlineStr">
        <is>
          <t>AED</t>
        </is>
      </c>
      <c r="C674" s="56">
        <f>SUM(G674:R674)</f>
        <v>1600000</v>
      </c>
      <c r="D674" s="56">
        <f>SUM(S674:AD674)</f>
        <v>3760000</v>
      </c>
      <c r="E674" s="56">
        <f>SUM(AE674:AP674)</f>
        <v>5596000</v>
      </c>
      <c r="G674" s="12">
        <f>G666/(1+Assumptions!$C$34)</f>
        <v>0</v>
      </c>
      <c r="H674" s="12">
        <f>H666/(1+Assumptions!$C$34)</f>
        <v>0</v>
      </c>
      <c r="I674" s="12">
        <f>I666/(1+Assumptions!$C$34)</f>
        <v>0</v>
      </c>
      <c r="J674" s="12">
        <f>J666/(1+Assumptions!$C$34)</f>
        <v>0</v>
      </c>
      <c r="K674" s="12">
        <f>K666/(1+Assumptions!$C$34)</f>
        <v>200000</v>
      </c>
      <c r="L674" s="12">
        <f>L666/(1+Assumptions!$C$34)</f>
        <v>200000</v>
      </c>
      <c r="M674" s="12">
        <f>M666/(1+Assumptions!$C$34)</f>
        <v>200000</v>
      </c>
      <c r="N674" s="12">
        <f>N666/(1+Assumptions!$C$34)</f>
        <v>200000</v>
      </c>
      <c r="O674" s="12">
        <f>O666/(1+Assumptions!$C$34)</f>
        <v>200000</v>
      </c>
      <c r="P674" s="12">
        <f>P666/(1+Assumptions!$C$34)</f>
        <v>200000</v>
      </c>
      <c r="Q674" s="12">
        <f>Q666/(1+Assumptions!$C$34)</f>
        <v>200000</v>
      </c>
      <c r="R674" s="12">
        <f>R666/(1+Assumptions!$C$34)</f>
        <v>200000</v>
      </c>
      <c r="S674" s="12">
        <f>S666/(1+Assumptions!$C$34)</f>
        <v>200000</v>
      </c>
      <c r="T674" s="12">
        <f>T666/(1+Assumptions!$C$34)</f>
        <v>200000</v>
      </c>
      <c r="U674" s="12">
        <f>U666/(1+Assumptions!$C$34)</f>
        <v>200000</v>
      </c>
      <c r="V674" s="12">
        <f>V666/(1+Assumptions!$C$34)</f>
        <v>200000</v>
      </c>
      <c r="W674" s="12">
        <f>W666/(1+Assumptions!$C$34)</f>
        <v>370000</v>
      </c>
      <c r="X674" s="12">
        <f>X666/(1+Assumptions!$C$34)</f>
        <v>370000</v>
      </c>
      <c r="Y674" s="12">
        <f>Y666/(1+Assumptions!$C$34)</f>
        <v>370000</v>
      </c>
      <c r="Z674" s="12">
        <f>Z666/(1+Assumptions!$C$34)</f>
        <v>370000</v>
      </c>
      <c r="AA674" s="12">
        <f>AA666/(1+Assumptions!$C$34)</f>
        <v>370000</v>
      </c>
      <c r="AB674" s="12">
        <f>AB666/(1+Assumptions!$C$34)</f>
        <v>370000</v>
      </c>
      <c r="AC674" s="12">
        <f>AC666/(1+Assumptions!$C$34)</f>
        <v>370000</v>
      </c>
      <c r="AD674" s="12">
        <f>AD666/(1+Assumptions!$C$34)</f>
        <v>370000</v>
      </c>
      <c r="AE674" s="12">
        <f>AE666/(1+Assumptions!$C$34)</f>
        <v>370000</v>
      </c>
      <c r="AF674" s="12">
        <f>AF666/(1+Assumptions!$C$34)</f>
        <v>370000</v>
      </c>
      <c r="AG674" s="12">
        <f>AG666/(1+Assumptions!$C$34)</f>
        <v>370000</v>
      </c>
      <c r="AH674" s="12">
        <f>AH666/(1+Assumptions!$C$34)</f>
        <v>370000</v>
      </c>
      <c r="AI674" s="12">
        <f>AI666/(1+Assumptions!$C$34)</f>
        <v>514500</v>
      </c>
      <c r="AJ674" s="12">
        <f>AJ666/(1+Assumptions!$C$34)</f>
        <v>514500</v>
      </c>
      <c r="AK674" s="12">
        <f>AK666/(1+Assumptions!$C$34)</f>
        <v>514500</v>
      </c>
      <c r="AL674" s="12">
        <f>AL666/(1+Assumptions!$C$34)</f>
        <v>514500</v>
      </c>
      <c r="AM674" s="12">
        <f>AM666/(1+Assumptions!$C$34)</f>
        <v>514500</v>
      </c>
      <c r="AN674" s="12">
        <f>AN666/(1+Assumptions!$C$34)</f>
        <v>514500</v>
      </c>
      <c r="AO674" s="12">
        <f>AO666/(1+Assumptions!$C$34)</f>
        <v>514500</v>
      </c>
      <c r="AP674" s="12">
        <f>AP666/(1+Assumptions!$C$34)</f>
        <v>514500</v>
      </c>
    </row>
    <row r="675">
      <c r="A675" s="11" t="inlineStr">
        <is>
          <t>Insurance commission</t>
        </is>
      </c>
      <c r="B675" s="14" t="inlineStr">
        <is>
          <t>AED</t>
        </is>
      </c>
      <c r="C675" s="56">
        <f>SUM(G675:R675)</f>
        <v>148397.443289472</v>
      </c>
      <c r="D675" s="56">
        <f>SUM(S675:AD675)</f>
        <v>564191.115570322</v>
      </c>
      <c r="E675" s="56">
        <f>SUM(AE675:AP675)</f>
        <v>911098.806970127</v>
      </c>
      <c r="G675" s="12">
        <f>G660*Assumptions!$C$43*Assumptions!$C$44/12</f>
        <v>0</v>
      </c>
      <c r="H675" s="12">
        <f>H660*Assumptions!$C$43*Assumptions!$C$44/12</f>
        <v>0</v>
      </c>
      <c r="I675" s="12">
        <f>I660*Assumptions!$C$43*Assumptions!$C$44/12</f>
        <v>0</v>
      </c>
      <c r="J675" s="12">
        <f>J660*Assumptions!$C$43*Assumptions!$C$44/12</f>
        <v>0</v>
      </c>
      <c r="K675" s="12">
        <f>K660*Assumptions!$C$43*Assumptions!$C$44/12</f>
        <v>0</v>
      </c>
      <c r="L675" s="12">
        <f>L660*Assumptions!$C$43*Assumptions!$C$44/12</f>
        <v>12711.84876048</v>
      </c>
      <c r="M675" s="12">
        <f>M660*Assumptions!$C$43*Assumptions!$C$44/12</f>
        <v>15616.032386567</v>
      </c>
      <c r="N675" s="12">
        <f>N660*Assumptions!$C$43*Assumptions!$C$44/12</f>
        <v>18471.641648883</v>
      </c>
      <c r="O675" s="12">
        <f>O660*Assumptions!$C$43*Assumptions!$C$44/12</f>
        <v>21282.4938107987</v>
      </c>
      <c r="P675" s="12">
        <f>P660*Assumptions!$C$43*Assumptions!$C$44/12</f>
        <v>24052.0687636977</v>
      </c>
      <c r="Q675" s="12">
        <f>Q660*Assumptions!$C$43*Assumptions!$C$44/12</f>
        <v>26783.5422696371</v>
      </c>
      <c r="R675" s="12">
        <f>R660*Assumptions!$C$43*Assumptions!$C$44/12</f>
        <v>29479.8156494088</v>
      </c>
      <c r="S675" s="12">
        <f>S660*Assumptions!$C$43*Assumptions!$C$44/12</f>
        <v>32455.5423164802</v>
      </c>
      <c r="T675" s="12">
        <f>T660*Assumptions!$C$43*Assumptions!$C$44/12</f>
        <v>35374.151510803</v>
      </c>
      <c r="U675" s="12">
        <f>U660*Assumptions!$C$43*Assumptions!$C$44/12</f>
        <v>38240.137545469</v>
      </c>
      <c r="V675" s="12">
        <f>V660*Assumptions!$C$43*Assumptions!$C$44/12</f>
        <v>41057.5970030174</v>
      </c>
      <c r="W675" s="12">
        <f>W660*Assumptions!$C$43*Assumptions!$C$44/12</f>
        <v>43605.2679678797</v>
      </c>
      <c r="X675" s="12">
        <f>X660*Assumptions!$C$43*Assumptions!$C$44/12</f>
        <v>46111.5650606451</v>
      </c>
      <c r="Y675" s="12">
        <f>Y660*Assumptions!$C$43*Assumptions!$C$44/12</f>
        <v>48579.6107473439</v>
      </c>
      <c r="Z675" s="12">
        <f>Z660*Assumptions!$C$43*Assumptions!$C$44/12</f>
        <v>51012.2633420003</v>
      </c>
      <c r="AA675" s="12">
        <f>AA660*Assumptions!$C$43*Assumptions!$C$44/12</f>
        <v>53412.1420722377</v>
      </c>
      <c r="AB675" s="12">
        <f>AB660*Assumptions!$C$43*Assumptions!$C$44/12</f>
        <v>55781.64953497</v>
      </c>
      <c r="AC675" s="12">
        <f>AC660*Assumptions!$C$43*Assumptions!$C$44/12</f>
        <v>58122.9918314903</v>
      </c>
      <c r="AD675" s="12">
        <f>AD660*Assumptions!$C$43*Assumptions!$C$44/12</f>
        <v>60438.1966379852</v>
      </c>
      <c r="AE675" s="12">
        <f>AE660*Assumptions!$C$43*Assumptions!$C$44/12</f>
        <v>63060.3294381243</v>
      </c>
      <c r="AF675" s="12">
        <f>AF660*Assumptions!$C$43*Assumptions!$C$44/12</f>
        <v>65632.9081184448</v>
      </c>
      <c r="AG675" s="12">
        <f>AG660*Assumptions!$C$43*Assumptions!$C$44/12</f>
        <v>68159.7841043532</v>
      </c>
      <c r="AH675" s="12">
        <f>AH660*Assumptions!$C$43*Assumptions!$C$44/12</f>
        <v>70644.4723543452</v>
      </c>
      <c r="AI675" s="12">
        <f>AI660*Assumptions!$C$43*Assumptions!$C$44/12</f>
        <v>72898.9341937874</v>
      </c>
      <c r="AJ675" s="12">
        <f>AJ660*Assumptions!$C$43*Assumptions!$C$44/12</f>
        <v>75117.3566611786</v>
      </c>
      <c r="AK675" s="12">
        <f>AK660*Assumptions!$C$43*Assumptions!$C$44/12</f>
        <v>77302.4287582442</v>
      </c>
      <c r="AL675" s="12">
        <f>AL660*Assumptions!$C$43*Assumptions!$C$44/12</f>
        <v>79456.6149498775</v>
      </c>
      <c r="AM675" s="12">
        <f>AM660*Assumptions!$C$43*Assumptions!$C$44/12</f>
        <v>81582.1762199574</v>
      </c>
      <c r="AN675" s="12">
        <f>AN660*Assumptions!$C$43*Assumptions!$C$44/12</f>
        <v>83681.1889537838</v>
      </c>
      <c r="AO675" s="12">
        <f>AO660*Assumptions!$C$43*Assumptions!$C$44/12</f>
        <v>85755.5618867378</v>
      </c>
      <c r="AP675" s="12">
        <f>AP660*Assumptions!$C$43*Assumptions!$C$44/12</f>
        <v>87807.0513312928</v>
      </c>
    </row>
    <row r="676">
      <c r="A676" s="11" t="inlineStr">
        <is>
          <t>Dispatches</t>
        </is>
      </c>
      <c r="B676" s="14" t="inlineStr">
        <is>
          <t>cases</t>
        </is>
      </c>
      <c r="C676" s="61">
        <f>SUM(G676:R676)</f>
        <v>58.4585735514241</v>
      </c>
      <c r="D676" s="61">
        <f>SUM(S676:AD676)</f>
        <v>188.063705190107</v>
      </c>
      <c r="E676" s="61">
        <f>SUM(AE676:AP676)</f>
        <v>303.699602323376</v>
      </c>
      <c r="G676" s="62">
        <f>G658*Assumptions!$C$58/12</f>
        <v>0.6</v>
      </c>
      <c r="H676" s="62">
        <f>H658*Assumptions!$C$58/12</f>
        <v>1.173</v>
      </c>
      <c r="I676" s="62">
        <f>I658*Assumptions!$C$58/12</f>
        <v>1.721268</v>
      </c>
      <c r="J676" s="62">
        <f>J658*Assumptions!$C$58/12</f>
        <v>2.24685816</v>
      </c>
      <c r="K676" s="62">
        <f>K658*Assumptions!$C$58/12</f>
        <v>3.2516329616</v>
      </c>
      <c r="L676" s="62">
        <f>L658*Assumptions!$C$58/12</f>
        <v>4.23728292016</v>
      </c>
      <c r="M676" s="62">
        <f>M658*Assumptions!$C$58/12</f>
        <v>5.20534412885568</v>
      </c>
      <c r="N676" s="62">
        <f>N658*Assumptions!$C$58/12</f>
        <v>6.15721388296099</v>
      </c>
      <c r="O676" s="62">
        <f>O658*Assumptions!$C$58/12</f>
        <v>7.09416460359957</v>
      </c>
      <c r="P676" s="62">
        <f>P658*Assumptions!$C$58/12</f>
        <v>8.0173562545659</v>
      </c>
      <c r="Q676" s="62">
        <f>Q658*Assumptions!$C$58/12</f>
        <v>8.92784742321237</v>
      </c>
      <c r="R676" s="62">
        <f>R658*Assumptions!$C$58/12</f>
        <v>9.8266052164696</v>
      </c>
      <c r="S676" s="62">
        <f>S658*Assumptions!$C$58/12</f>
        <v>10.8185141054934</v>
      </c>
      <c r="T676" s="62">
        <f>T658*Assumptions!$C$58/12</f>
        <v>11.7913838369343</v>
      </c>
      <c r="U676" s="62">
        <f>U658*Assumptions!$C$58/12</f>
        <v>12.7467125151563</v>
      </c>
      <c r="V676" s="62">
        <f>V658*Assumptions!$C$58/12</f>
        <v>13.6858656676725</v>
      </c>
      <c r="W676" s="62">
        <f>W658*Assumptions!$C$58/12</f>
        <v>14.5350893226266</v>
      </c>
      <c r="X676" s="62">
        <f>X658*Assumptions!$C$58/12</f>
        <v>15.3705216868817</v>
      </c>
      <c r="Y676" s="62">
        <f>Y658*Assumptions!$C$58/12</f>
        <v>16.193203582448</v>
      </c>
      <c r="Z676" s="62">
        <f>Z658*Assumptions!$C$58/12</f>
        <v>17.0040877806668</v>
      </c>
      <c r="AA676" s="62">
        <f>AA658*Assumptions!$C$58/12</f>
        <v>17.8040473574126</v>
      </c>
      <c r="AB676" s="62">
        <f>AB658*Assumptions!$C$58/12</f>
        <v>18.5938831783233</v>
      </c>
      <c r="AC676" s="62">
        <f>AC658*Assumptions!$C$58/12</f>
        <v>19.3743306104968</v>
      </c>
      <c r="AD676" s="62">
        <f>AD658*Assumptions!$C$58/12</f>
        <v>20.1460655459951</v>
      </c>
      <c r="AE676" s="62">
        <f>AE658*Assumptions!$C$58/12</f>
        <v>21.0201098127081</v>
      </c>
      <c r="AF676" s="62">
        <f>AF658*Assumptions!$C$58/12</f>
        <v>21.8776360394816</v>
      </c>
      <c r="AG676" s="62">
        <f>AG658*Assumptions!$C$58/12</f>
        <v>22.7199280347844</v>
      </c>
      <c r="AH676" s="62">
        <f>AH658*Assumptions!$C$58/12</f>
        <v>23.5481574514484</v>
      </c>
      <c r="AI676" s="62">
        <f>AI658*Assumptions!$C$58/12</f>
        <v>24.2996447312625</v>
      </c>
      <c r="AJ676" s="62">
        <f>AJ658*Assumptions!$C$58/12</f>
        <v>25.0391188870595</v>
      </c>
      <c r="AK676" s="62">
        <f>AK658*Assumptions!$C$58/12</f>
        <v>25.7674762527481</v>
      </c>
      <c r="AL676" s="62">
        <f>AL658*Assumptions!$C$58/12</f>
        <v>26.4855383166258</v>
      </c>
      <c r="AM676" s="62">
        <f>AM658*Assumptions!$C$58/12</f>
        <v>27.1940587399858</v>
      </c>
      <c r="AN676" s="62">
        <f>AN658*Assumptions!$C$58/12</f>
        <v>27.8937296512613</v>
      </c>
      <c r="AO676" s="62">
        <f>AO658*Assumptions!$C$58/12</f>
        <v>28.5851872955793</v>
      </c>
      <c r="AP676" s="62">
        <f>AP658*Assumptions!$C$58/12</f>
        <v>29.2690171104309</v>
      </c>
    </row>
    <row r="677">
      <c r="A677" s="35" t="inlineStr">
        <is>
          <t>Direct costs (AED)</t>
        </is>
      </c>
      <c r="B677" s="14" t="inlineStr">
        <is>
          <t>AED</t>
        </is>
      </c>
      <c r="C677" s="56">
        <f>SUM(G677:R677)</f>
        <v>87687.8603271362</v>
      </c>
      <c r="D677" s="56">
        <f>SUM(S677:AD677)</f>
        <v>282095.557785161</v>
      </c>
      <c r="E677" s="56">
        <f>SUM(AE677:AP677)</f>
        <v>455549.403485064</v>
      </c>
      <c r="G677" s="12">
        <f>G676*Assumptions!$C$46*Assumptions!$C$47*Assumptions!$C$48*Assumptions!$C$45</f>
        <v>900</v>
      </c>
      <c r="H677" s="12">
        <f>H676*Assumptions!$C$46*Assumptions!$C$47*Assumptions!$C$48*Assumptions!$C$45</f>
        <v>1759.5</v>
      </c>
      <c r="I677" s="12">
        <f>I676*Assumptions!$C$46*Assumptions!$C$47*Assumptions!$C$48*Assumptions!$C$45</f>
        <v>2581.902</v>
      </c>
      <c r="J677" s="12">
        <f>J676*Assumptions!$C$46*Assumptions!$C$47*Assumptions!$C$48*Assumptions!$C$45</f>
        <v>3370.28724</v>
      </c>
      <c r="K677" s="12">
        <f>K676*Assumptions!$C$46*Assumptions!$C$47*Assumptions!$C$48*Assumptions!$C$45</f>
        <v>4877.4494424</v>
      </c>
      <c r="L677" s="12">
        <f>L676*Assumptions!$C$46*Assumptions!$C$47*Assumptions!$C$48*Assumptions!$C$45</f>
        <v>6355.92438024</v>
      </c>
      <c r="M677" s="12">
        <f>M676*Assumptions!$C$46*Assumptions!$C$47*Assumptions!$C$48*Assumptions!$C$45</f>
        <v>7808.01619328352</v>
      </c>
      <c r="N677" s="12">
        <f>N676*Assumptions!$C$46*Assumptions!$C$47*Assumptions!$C$48*Assumptions!$C$45</f>
        <v>9235.82082444148</v>
      </c>
      <c r="O677" s="12">
        <f>O676*Assumptions!$C$46*Assumptions!$C$47*Assumptions!$C$48*Assumptions!$C$45</f>
        <v>10641.2469053994</v>
      </c>
      <c r="P677" s="12">
        <f>P676*Assumptions!$C$46*Assumptions!$C$47*Assumptions!$C$48*Assumptions!$C$45</f>
        <v>12026.0343818488</v>
      </c>
      <c r="Q677" s="12">
        <f>Q676*Assumptions!$C$46*Assumptions!$C$47*Assumptions!$C$48*Assumptions!$C$45</f>
        <v>13391.7711348186</v>
      </c>
      <c r="R677" s="12">
        <f>R676*Assumptions!$C$46*Assumptions!$C$47*Assumptions!$C$48*Assumptions!$C$45</f>
        <v>14739.9078247044</v>
      </c>
      <c r="S677" s="12">
        <f>S676*Assumptions!$C$46*Assumptions!$C$47*Assumptions!$C$48*Assumptions!$C$45</f>
        <v>16227.7711582401</v>
      </c>
      <c r="T677" s="12">
        <f>T676*Assumptions!$C$46*Assumptions!$C$47*Assumptions!$C$48*Assumptions!$C$45</f>
        <v>17687.0757554015</v>
      </c>
      <c r="U677" s="12">
        <f>U676*Assumptions!$C$46*Assumptions!$C$47*Assumptions!$C$48*Assumptions!$C$45</f>
        <v>19120.0687727345</v>
      </c>
      <c r="V677" s="12">
        <f>V676*Assumptions!$C$46*Assumptions!$C$47*Assumptions!$C$48*Assumptions!$C$45</f>
        <v>20528.7985015087</v>
      </c>
      <c r="W677" s="12">
        <f>W676*Assumptions!$C$46*Assumptions!$C$47*Assumptions!$C$48*Assumptions!$C$45</f>
        <v>21802.6339839399</v>
      </c>
      <c r="X677" s="12">
        <f>X676*Assumptions!$C$46*Assumptions!$C$47*Assumptions!$C$48*Assumptions!$C$45</f>
        <v>23055.7825303225</v>
      </c>
      <c r="Y677" s="12">
        <f>Y676*Assumptions!$C$46*Assumptions!$C$47*Assumptions!$C$48*Assumptions!$C$45</f>
        <v>24289.805373672</v>
      </c>
      <c r="Z677" s="12">
        <f>Z676*Assumptions!$C$46*Assumptions!$C$47*Assumptions!$C$48*Assumptions!$C$45</f>
        <v>25506.1316710002</v>
      </c>
      <c r="AA677" s="12">
        <f>AA676*Assumptions!$C$46*Assumptions!$C$47*Assumptions!$C$48*Assumptions!$C$45</f>
        <v>26706.0710361189</v>
      </c>
      <c r="AB677" s="12">
        <f>AB676*Assumptions!$C$46*Assumptions!$C$47*Assumptions!$C$48*Assumptions!$C$45</f>
        <v>27890.824767485</v>
      </c>
      <c r="AC677" s="12">
        <f>AC676*Assumptions!$C$46*Assumptions!$C$47*Assumptions!$C$48*Assumptions!$C$45</f>
        <v>29061.4959157452</v>
      </c>
      <c r="AD677" s="12">
        <f>AD676*Assumptions!$C$46*Assumptions!$C$47*Assumptions!$C$48*Assumptions!$C$45</f>
        <v>30219.0983189926</v>
      </c>
      <c r="AE677" s="12">
        <f>AE676*Assumptions!$C$46*Assumptions!$C$47*Assumptions!$C$48*Assumptions!$C$45</f>
        <v>31530.1647190621</v>
      </c>
      <c r="AF677" s="12">
        <f>AF676*Assumptions!$C$46*Assumptions!$C$47*Assumptions!$C$48*Assumptions!$C$45</f>
        <v>32816.4540592224</v>
      </c>
      <c r="AG677" s="12">
        <f>AG676*Assumptions!$C$46*Assumptions!$C$47*Assumptions!$C$48*Assumptions!$C$45</f>
        <v>34079.8920521766</v>
      </c>
      <c r="AH677" s="12">
        <f>AH676*Assumptions!$C$46*Assumptions!$C$47*Assumptions!$C$48*Assumptions!$C$45</f>
        <v>35322.2361771726</v>
      </c>
      <c r="AI677" s="12">
        <f>AI676*Assumptions!$C$46*Assumptions!$C$47*Assumptions!$C$48*Assumptions!$C$45</f>
        <v>36449.4670968937</v>
      </c>
      <c r="AJ677" s="12">
        <f>AJ676*Assumptions!$C$46*Assumptions!$C$47*Assumptions!$C$48*Assumptions!$C$45</f>
        <v>37558.6783305893</v>
      </c>
      <c r="AK677" s="12">
        <f>AK676*Assumptions!$C$46*Assumptions!$C$47*Assumptions!$C$48*Assumptions!$C$45</f>
        <v>38651.2143791221</v>
      </c>
      <c r="AL677" s="12">
        <f>AL676*Assumptions!$C$46*Assumptions!$C$47*Assumptions!$C$48*Assumptions!$C$45</f>
        <v>39728.3074749387</v>
      </c>
      <c r="AM677" s="12">
        <f>AM676*Assumptions!$C$46*Assumptions!$C$47*Assumptions!$C$48*Assumptions!$C$45</f>
        <v>40791.0881099787</v>
      </c>
      <c r="AN677" s="12">
        <f>AN676*Assumptions!$C$46*Assumptions!$C$47*Assumptions!$C$48*Assumptions!$C$45</f>
        <v>41840.5944768919</v>
      </c>
      <c r="AO677" s="12">
        <f>AO676*Assumptions!$C$46*Assumptions!$C$47*Assumptions!$C$48*Assumptions!$C$45</f>
        <v>42877.7809433689</v>
      </c>
      <c r="AP677" s="12">
        <f>AP676*Assumptions!$C$46*Assumptions!$C$47*Assumptions!$C$48*Assumptions!$C$45</f>
        <v>43903.5256656464</v>
      </c>
    </row>
    <row r="678">
      <c r="A678" s="11" t="inlineStr">
        <is>
          <t>Law-firm panel membership</t>
        </is>
      </c>
      <c r="B678" s="14" t="inlineStr">
        <is>
          <t>AED</t>
        </is>
      </c>
      <c r="C678" s="56">
        <f>SUM(G678:R678)</f>
        <v>0</v>
      </c>
      <c r="D678" s="56">
        <f>SUM(S678:AD678)</f>
        <v>0</v>
      </c>
      <c r="E678" s="56">
        <f>SUM(AE678:AP678)</f>
        <v>240000</v>
      </c>
      <c r="G678" s="12">
        <f>IF(G636&gt;=Assumptions!$C$50,Assumptions!$C$49*Assumptions!$C$51,0)</f>
        <v>0</v>
      </c>
      <c r="H678" s="12">
        <f>IF(H636&gt;=Assumptions!$C$50,Assumptions!$C$49*Assumptions!$C$51,0)</f>
        <v>0</v>
      </c>
      <c r="I678" s="12">
        <f>IF(I636&gt;=Assumptions!$C$50,Assumptions!$C$49*Assumptions!$C$51,0)</f>
        <v>0</v>
      </c>
      <c r="J678" s="12">
        <f>IF(J636&gt;=Assumptions!$C$50,Assumptions!$C$49*Assumptions!$C$51,0)</f>
        <v>0</v>
      </c>
      <c r="K678" s="12">
        <f>IF(K636&gt;=Assumptions!$C$50,Assumptions!$C$49*Assumptions!$C$51,0)</f>
        <v>0</v>
      </c>
      <c r="L678" s="12">
        <f>IF(L636&gt;=Assumptions!$C$50,Assumptions!$C$49*Assumptions!$C$51,0)</f>
        <v>0</v>
      </c>
      <c r="M678" s="12">
        <f>IF(M636&gt;=Assumptions!$C$50,Assumptions!$C$49*Assumptions!$C$51,0)</f>
        <v>0</v>
      </c>
      <c r="N678" s="12">
        <f>IF(N636&gt;=Assumptions!$C$50,Assumptions!$C$49*Assumptions!$C$51,0)</f>
        <v>0</v>
      </c>
      <c r="O678" s="12">
        <f>IF(O636&gt;=Assumptions!$C$50,Assumptions!$C$49*Assumptions!$C$51,0)</f>
        <v>0</v>
      </c>
      <c r="P678" s="12">
        <f>IF(P636&gt;=Assumptions!$C$50,Assumptions!$C$49*Assumptions!$C$51,0)</f>
        <v>0</v>
      </c>
      <c r="Q678" s="12">
        <f>IF(Q636&gt;=Assumptions!$C$50,Assumptions!$C$49*Assumptions!$C$51,0)</f>
        <v>0</v>
      </c>
      <c r="R678" s="12">
        <f>IF(R636&gt;=Assumptions!$C$50,Assumptions!$C$49*Assumptions!$C$51,0)</f>
        <v>0</v>
      </c>
      <c r="S678" s="12">
        <f>IF(S636&gt;=Assumptions!$C$50,Assumptions!$C$49*Assumptions!$C$51,0)</f>
        <v>0</v>
      </c>
      <c r="T678" s="12">
        <f>IF(T636&gt;=Assumptions!$C$50,Assumptions!$C$49*Assumptions!$C$51,0)</f>
        <v>0</v>
      </c>
      <c r="U678" s="12">
        <f>IF(U636&gt;=Assumptions!$C$50,Assumptions!$C$49*Assumptions!$C$51,0)</f>
        <v>0</v>
      </c>
      <c r="V678" s="12">
        <f>IF(V636&gt;=Assumptions!$C$50,Assumptions!$C$49*Assumptions!$C$51,0)</f>
        <v>0</v>
      </c>
      <c r="W678" s="12">
        <f>IF(W636&gt;=Assumptions!$C$50,Assumptions!$C$49*Assumptions!$C$51,0)</f>
        <v>0</v>
      </c>
      <c r="X678" s="12">
        <f>IF(X636&gt;=Assumptions!$C$50,Assumptions!$C$49*Assumptions!$C$51,0)</f>
        <v>0</v>
      </c>
      <c r="Y678" s="12">
        <f>IF(Y636&gt;=Assumptions!$C$50,Assumptions!$C$49*Assumptions!$C$51,0)</f>
        <v>0</v>
      </c>
      <c r="Z678" s="12">
        <f>IF(Z636&gt;=Assumptions!$C$50,Assumptions!$C$49*Assumptions!$C$51,0)</f>
        <v>0</v>
      </c>
      <c r="AA678" s="12">
        <f>IF(AA636&gt;=Assumptions!$C$50,Assumptions!$C$49*Assumptions!$C$51,0)</f>
        <v>0</v>
      </c>
      <c r="AB678" s="12">
        <f>IF(AB636&gt;=Assumptions!$C$50,Assumptions!$C$49*Assumptions!$C$51,0)</f>
        <v>0</v>
      </c>
      <c r="AC678" s="12">
        <f>IF(AC636&gt;=Assumptions!$C$50,Assumptions!$C$49*Assumptions!$C$51,0)</f>
        <v>0</v>
      </c>
      <c r="AD678" s="12">
        <f>IF(AD636&gt;=Assumptions!$C$50,Assumptions!$C$49*Assumptions!$C$51,0)</f>
        <v>0</v>
      </c>
      <c r="AE678" s="12">
        <f>IF(AE636&gt;=Assumptions!$C$50,Assumptions!$C$49*Assumptions!$C$51,0)</f>
        <v>20000</v>
      </c>
      <c r="AF678" s="12">
        <f>IF(AF636&gt;=Assumptions!$C$50,Assumptions!$C$49*Assumptions!$C$51,0)</f>
        <v>20000</v>
      </c>
      <c r="AG678" s="12">
        <f>IF(AG636&gt;=Assumptions!$C$50,Assumptions!$C$49*Assumptions!$C$51,0)</f>
        <v>20000</v>
      </c>
      <c r="AH678" s="12">
        <f>IF(AH636&gt;=Assumptions!$C$50,Assumptions!$C$49*Assumptions!$C$51,0)</f>
        <v>20000</v>
      </c>
      <c r="AI678" s="12">
        <f>IF(AI636&gt;=Assumptions!$C$50,Assumptions!$C$49*Assumptions!$C$51,0)</f>
        <v>20000</v>
      </c>
      <c r="AJ678" s="12">
        <f>IF(AJ636&gt;=Assumptions!$C$50,Assumptions!$C$49*Assumptions!$C$51,0)</f>
        <v>20000</v>
      </c>
      <c r="AK678" s="12">
        <f>IF(AK636&gt;=Assumptions!$C$50,Assumptions!$C$49*Assumptions!$C$51,0)</f>
        <v>20000</v>
      </c>
      <c r="AL678" s="12">
        <f>IF(AL636&gt;=Assumptions!$C$50,Assumptions!$C$49*Assumptions!$C$51,0)</f>
        <v>20000</v>
      </c>
      <c r="AM678" s="12">
        <f>IF(AM636&gt;=Assumptions!$C$50,Assumptions!$C$49*Assumptions!$C$51,0)</f>
        <v>20000</v>
      </c>
      <c r="AN678" s="12">
        <f>IF(AN636&gt;=Assumptions!$C$50,Assumptions!$C$49*Assumptions!$C$51,0)</f>
        <v>20000</v>
      </c>
      <c r="AO678" s="12">
        <f>IF(AO636&gt;=Assumptions!$C$50,Assumptions!$C$49*Assumptions!$C$51,0)</f>
        <v>20000</v>
      </c>
      <c r="AP678" s="12">
        <f>IF(AP636&gt;=Assumptions!$C$50,Assumptions!$C$49*Assumptions!$C$51,0)</f>
        <v>20000</v>
      </c>
    </row>
    <row r="679">
      <c r="A679" s="38" t="inlineStr">
        <is>
          <t>Net revenue</t>
        </is>
      </c>
      <c r="B679" s="58" t="inlineStr">
        <is>
          <t>AED</t>
        </is>
      </c>
      <c r="C679" s="59">
        <f>SUM(G679:R679)</f>
        <v>4448072.5056893</v>
      </c>
      <c r="D679" s="59">
        <f>SUM(S679:AD679)</f>
        <v>9842188.21209979</v>
      </c>
      <c r="E679" s="59">
        <f>SUM(AE679:AP679)</f>
        <v>14882300.4764429</v>
      </c>
      <c r="F679" s="40" t="n"/>
      <c r="G679" s="51">
        <f>G673+G674+G675+G677+G678</f>
        <v>137790.305542857</v>
      </c>
      <c r="H679" s="51">
        <f>H673+H674+H675+H677+H678</f>
        <v>157370.994420571</v>
      </c>
      <c r="I679" s="51">
        <f>I673+I674+I675+I677+I678</f>
        <v>175456.899442103</v>
      </c>
      <c r="J679" s="51">
        <f>J673+J674+J675+J677+J678</f>
        <v>192178.692741645</v>
      </c>
      <c r="K679" s="51">
        <f>K673+K674+K675+K677+K678</f>
        <v>408404.287913</v>
      </c>
      <c r="L679" s="51">
        <f>L673+L674+L675+L677+L678</f>
        <v>436202.044467966</v>
      </c>
      <c r="M679" s="51">
        <f>M673+M674+M675+M677+M678</f>
        <v>453148.759954273</v>
      </c>
      <c r="N679" s="51">
        <f>N673+N674+N675+N677+N678</f>
        <v>469090.706274589</v>
      </c>
      <c r="O679" s="51">
        <f>O673+O674+O675+O677+O678</f>
        <v>484110.701527291</v>
      </c>
      <c r="P679" s="51">
        <f>P673+P674+P675+P677+P678</f>
        <v>498283.890891045</v>
      </c>
      <c r="Q679" s="51">
        <f>Q673+Q674+Q675+Q677+Q678</f>
        <v>511678.53146004</v>
      </c>
      <c r="R679" s="51">
        <f>R673+R674+R675+R677+R678</f>
        <v>524356.691053915</v>
      </c>
      <c r="S679" s="51">
        <f>S673+S674+S675+S677+S678</f>
        <v>628665.980562177</v>
      </c>
      <c r="T679" s="51">
        <f>T673+T674+T675+T677+T678</f>
        <v>645937.703378226</v>
      </c>
      <c r="U679" s="51">
        <f>U673+U674+U675+U677+U678</f>
        <v>662184.067548939</v>
      </c>
      <c r="V679" s="51">
        <f>V673+V674+V675+V677+V678</f>
        <v>677488.7388262</v>
      </c>
      <c r="W679" s="51">
        <f>W673+W674+W675+W677+W678</f>
        <v>861590.205708802</v>
      </c>
      <c r="X679" s="51">
        <f>X673+X674+X675+X677+X678</f>
        <v>874895.058954587</v>
      </c>
      <c r="Y679" s="51">
        <f>Y673+Y674+Y675+Y677+Y678</f>
        <v>887466.186056628</v>
      </c>
      <c r="Z679" s="51">
        <f>Z673+Z674+Z675+Z677+Z678</f>
        <v>899360.890377428</v>
      </c>
      <c r="AA679" s="51">
        <f>AA673+AA674+AA675+AA677+AA678</f>
        <v>910631.443502476</v>
      </c>
      <c r="AB679" s="51">
        <f>AB673+AB674+AB675+AB677+AB678</f>
        <v>921325.578375898</v>
      </c>
      <c r="AC679" s="51">
        <f>AC673+AC674+AC675+AC677+AC678</f>
        <v>931486.929900486</v>
      </c>
      <c r="AD679" s="51">
        <f>AD673+AD674+AD675+AD677+AD678</f>
        <v>941155.428907942</v>
      </c>
      <c r="AE679" s="51">
        <f>AE673+AE674+AE675+AE677+AE678</f>
        <v>1075249.6137299</v>
      </c>
      <c r="AF679" s="51">
        <f>AF673+AF674+AF675+AF677+AF678</f>
        <v>1090368.72408727</v>
      </c>
      <c r="AG679" s="51">
        <f>AG673+AG674+AG675+AG677+AG678</f>
        <v>1104601.48452653</v>
      </c>
      <c r="AH679" s="51">
        <f>AH673+AH674+AH675+AH677+AH678</f>
        <v>1118019.29699837</v>
      </c>
      <c r="AI679" s="51">
        <f>AI673+AI674+AI675+AI677+AI678</f>
        <v>1274900.21782176</v>
      </c>
      <c r="AJ679" s="51">
        <f>AJ673+AJ674+AJ675+AJ677+AJ678</f>
        <v>1286590.23330363</v>
      </c>
      <c r="AK679" s="51">
        <f>AK673+AK674+AK675+AK677+AK678</f>
        <v>1297643.21483552</v>
      </c>
      <c r="AL679" s="51">
        <f>AL673+AL674+AL675+AL677+AL678</f>
        <v>1308108.31147696</v>
      </c>
      <c r="AM679" s="51">
        <f>AM673+AM674+AM675+AM677+AM678</f>
        <v>1318030.4121012</v>
      </c>
      <c r="AN679" s="51">
        <f>AN673+AN674+AN675+AN677+AN678</f>
        <v>1327450.55835551</v>
      </c>
      <c r="AO679" s="51">
        <f>AO673+AO674+AO675+AO677+AO678</f>
        <v>1336406.31396199</v>
      </c>
      <c r="AP679" s="51">
        <f>AP673+AP674+AP675+AP677+AP678</f>
        <v>1344932.09524423</v>
      </c>
    </row>
    <row r="682">
      <c r="A682" s="11" t="inlineStr">
        <is>
          <t>ID checks</t>
        </is>
      </c>
      <c r="B682" s="14" t="inlineStr">
        <is>
          <t>AED</t>
        </is>
      </c>
      <c r="C682" s="56">
        <f>SUM(G682:R682)</f>
        <v>89600</v>
      </c>
      <c r="D682" s="56">
        <f>SUM(S682:AD682)</f>
        <v>124800</v>
      </c>
      <c r="E682" s="56">
        <f>SUM(AE682:AP682)</f>
        <v>144000</v>
      </c>
      <c r="G682" s="12">
        <f>(G644+G654)*Assumptions!$C$54</f>
        <v>4800</v>
      </c>
      <c r="H682" s="12">
        <f>(H644+H654)*Assumptions!$C$54</f>
        <v>4800</v>
      </c>
      <c r="I682" s="12">
        <f>(I644+I654)*Assumptions!$C$54</f>
        <v>4800</v>
      </c>
      <c r="J682" s="12">
        <f>(J644+J654)*Assumptions!$C$54</f>
        <v>4800</v>
      </c>
      <c r="K682" s="12">
        <f>(K644+K654)*Assumptions!$C$54</f>
        <v>8800</v>
      </c>
      <c r="L682" s="12">
        <f>(L644+L654)*Assumptions!$C$54</f>
        <v>8800</v>
      </c>
      <c r="M682" s="12">
        <f>(M644+M654)*Assumptions!$C$54</f>
        <v>8800</v>
      </c>
      <c r="N682" s="12">
        <f>(N644+N654)*Assumptions!$C$54</f>
        <v>8800</v>
      </c>
      <c r="O682" s="12">
        <f>(O644+O654)*Assumptions!$C$54</f>
        <v>8800</v>
      </c>
      <c r="P682" s="12">
        <f>(P644+P654)*Assumptions!$C$54</f>
        <v>8800</v>
      </c>
      <c r="Q682" s="12">
        <f>(Q644+Q654)*Assumptions!$C$54</f>
        <v>8800</v>
      </c>
      <c r="R682" s="12">
        <f>(R644+R654)*Assumptions!$C$54</f>
        <v>8800</v>
      </c>
      <c r="S682" s="12">
        <f>(S644+S654)*Assumptions!$C$54</f>
        <v>10400</v>
      </c>
      <c r="T682" s="12">
        <f>(T644+T654)*Assumptions!$C$54</f>
        <v>10400</v>
      </c>
      <c r="U682" s="12">
        <f>(U644+U654)*Assumptions!$C$54</f>
        <v>10400</v>
      </c>
      <c r="V682" s="12">
        <f>(V644+V654)*Assumptions!$C$54</f>
        <v>10400</v>
      </c>
      <c r="W682" s="12">
        <f>(W644+W654)*Assumptions!$C$54</f>
        <v>10400</v>
      </c>
      <c r="X682" s="12">
        <f>(X644+X654)*Assumptions!$C$54</f>
        <v>10400</v>
      </c>
      <c r="Y682" s="12">
        <f>(Y644+Y654)*Assumptions!$C$54</f>
        <v>10400</v>
      </c>
      <c r="Z682" s="12">
        <f>(Z644+Z654)*Assumptions!$C$54</f>
        <v>10400</v>
      </c>
      <c r="AA682" s="12">
        <f>(AA644+AA654)*Assumptions!$C$54</f>
        <v>10400</v>
      </c>
      <c r="AB682" s="12">
        <f>(AB644+AB654)*Assumptions!$C$54</f>
        <v>10400</v>
      </c>
      <c r="AC682" s="12">
        <f>(AC644+AC654)*Assumptions!$C$54</f>
        <v>10400</v>
      </c>
      <c r="AD682" s="12">
        <f>(AD644+AD654)*Assumptions!$C$54</f>
        <v>10400</v>
      </c>
      <c r="AE682" s="12">
        <f>(AE644+AE654)*Assumptions!$C$54</f>
        <v>12000</v>
      </c>
      <c r="AF682" s="12">
        <f>(AF644+AF654)*Assumptions!$C$54</f>
        <v>12000</v>
      </c>
      <c r="AG682" s="12">
        <f>(AG644+AG654)*Assumptions!$C$54</f>
        <v>12000</v>
      </c>
      <c r="AH682" s="12">
        <f>(AH644+AH654)*Assumptions!$C$54</f>
        <v>12000</v>
      </c>
      <c r="AI682" s="12">
        <f>(AI644+AI654)*Assumptions!$C$54</f>
        <v>12000</v>
      </c>
      <c r="AJ682" s="12">
        <f>(AJ644+AJ654)*Assumptions!$C$54</f>
        <v>12000</v>
      </c>
      <c r="AK682" s="12">
        <f>(AK644+AK654)*Assumptions!$C$54</f>
        <v>12000</v>
      </c>
      <c r="AL682" s="12">
        <f>(AL644+AL654)*Assumptions!$C$54</f>
        <v>12000</v>
      </c>
      <c r="AM682" s="12">
        <f>(AM644+AM654)*Assumptions!$C$54</f>
        <v>12000</v>
      </c>
      <c r="AN682" s="12">
        <f>(AN644+AN654)*Assumptions!$C$54</f>
        <v>12000</v>
      </c>
      <c r="AO682" s="12">
        <f>(AO644+AO654)*Assumptions!$C$54</f>
        <v>12000</v>
      </c>
      <c r="AP682" s="12">
        <f>(AP644+AP654)*Assumptions!$C$54</f>
        <v>12000</v>
      </c>
    </row>
    <row r="683">
      <c r="A683" s="11" t="inlineStr">
        <is>
          <t>Messages, codes and notifications</t>
        </is>
      </c>
      <c r="B683" s="14" t="inlineStr">
        <is>
          <t>AED</t>
        </is>
      </c>
      <c r="C683" s="56">
        <f>SUM(G683:R683)</f>
        <v>70150.2882617089</v>
      </c>
      <c r="D683" s="56">
        <f>SUM(S683:AD683)</f>
        <v>225676.446228129</v>
      </c>
      <c r="E683" s="56">
        <f>SUM(AE683:AP683)</f>
        <v>364439.522788051</v>
      </c>
      <c r="G683" s="12">
        <f>G658*Assumptions!$C$55</f>
        <v>720</v>
      </c>
      <c r="H683" s="12">
        <f>H658*Assumptions!$C$55</f>
        <v>1407.6</v>
      </c>
      <c r="I683" s="12">
        <f>I658*Assumptions!$C$55</f>
        <v>2065.5216</v>
      </c>
      <c r="J683" s="12">
        <f>J658*Assumptions!$C$55</f>
        <v>2696.229792</v>
      </c>
      <c r="K683" s="12">
        <f>K658*Assumptions!$C$55</f>
        <v>3901.95955392</v>
      </c>
      <c r="L683" s="12">
        <f>L658*Assumptions!$C$55</f>
        <v>5084.739504192</v>
      </c>
      <c r="M683" s="12">
        <f>M658*Assumptions!$C$55</f>
        <v>6246.41295462682</v>
      </c>
      <c r="N683" s="12">
        <f>N658*Assumptions!$C$55</f>
        <v>7388.65665955318</v>
      </c>
      <c r="O683" s="12">
        <f>O658*Assumptions!$C$55</f>
        <v>8512.99752431949</v>
      </c>
      <c r="P683" s="12">
        <f>P658*Assumptions!$C$55</f>
        <v>9620.82750547908</v>
      </c>
      <c r="Q683" s="12">
        <f>Q658*Assumptions!$C$55</f>
        <v>10713.4169078548</v>
      </c>
      <c r="R683" s="12">
        <f>R658*Assumptions!$C$55</f>
        <v>11791.9262597635</v>
      </c>
      <c r="S683" s="12">
        <f>S658*Assumptions!$C$55</f>
        <v>12982.2169265921</v>
      </c>
      <c r="T683" s="12">
        <f>T658*Assumptions!$C$55</f>
        <v>14149.6606043212</v>
      </c>
      <c r="U683" s="12">
        <f>U658*Assumptions!$C$55</f>
        <v>15296.0550181876</v>
      </c>
      <c r="V683" s="12">
        <f>V658*Assumptions!$C$55</f>
        <v>16423.038801207</v>
      </c>
      <c r="W683" s="12">
        <f>W658*Assumptions!$C$55</f>
        <v>17442.1071871519</v>
      </c>
      <c r="X683" s="12">
        <f>X658*Assumptions!$C$55</f>
        <v>18444.626024258</v>
      </c>
      <c r="Y683" s="12">
        <f>Y658*Assumptions!$C$55</f>
        <v>19431.8442989376</v>
      </c>
      <c r="Z683" s="12">
        <f>Z658*Assumptions!$C$55</f>
        <v>20404.9053368001</v>
      </c>
      <c r="AA683" s="12">
        <f>AA658*Assumptions!$C$55</f>
        <v>21364.8568288951</v>
      </c>
      <c r="AB683" s="12">
        <f>AB658*Assumptions!$C$55</f>
        <v>22312.659813988</v>
      </c>
      <c r="AC683" s="12">
        <f>AC658*Assumptions!$C$55</f>
        <v>23249.1967325961</v>
      </c>
      <c r="AD683" s="12">
        <f>AD658*Assumptions!$C$55</f>
        <v>24175.2786551941</v>
      </c>
      <c r="AE683" s="12">
        <f>AE658*Assumptions!$C$55</f>
        <v>25224.1317752497</v>
      </c>
      <c r="AF683" s="12">
        <f>AF658*Assumptions!$C$55</f>
        <v>26253.1632473779</v>
      </c>
      <c r="AG683" s="12">
        <f>AG658*Assumptions!$C$55</f>
        <v>27263.9136417413</v>
      </c>
      <c r="AH683" s="12">
        <f>AH658*Assumptions!$C$55</f>
        <v>28257.7889417381</v>
      </c>
      <c r="AI683" s="12">
        <f>AI658*Assumptions!$C$55</f>
        <v>29159.573677515</v>
      </c>
      <c r="AJ683" s="12">
        <f>AJ658*Assumptions!$C$55</f>
        <v>30046.9426644715</v>
      </c>
      <c r="AK683" s="12">
        <f>AK658*Assumptions!$C$55</f>
        <v>30920.9715032977</v>
      </c>
      <c r="AL683" s="12">
        <f>AL658*Assumptions!$C$55</f>
        <v>31782.645979951</v>
      </c>
      <c r="AM683" s="12">
        <f>AM658*Assumptions!$C$55</f>
        <v>32632.870487983</v>
      </c>
      <c r="AN683" s="12">
        <f>AN658*Assumptions!$C$55</f>
        <v>33472.4755815135</v>
      </c>
      <c r="AO683" s="12">
        <f>AO658*Assumptions!$C$55</f>
        <v>34302.2247546951</v>
      </c>
      <c r="AP683" s="12">
        <f>AP658*Assumptions!$C$55</f>
        <v>35122.8205325171</v>
      </c>
    </row>
    <row r="684">
      <c r="A684" s="11" t="inlineStr">
        <is>
          <t>Hosting</t>
        </is>
      </c>
      <c r="B684" s="14" t="inlineStr">
        <is>
          <t>AED</t>
        </is>
      </c>
      <c r="C684" s="56">
        <f>SUM(G684:R684)</f>
        <v>23383.4294205696</v>
      </c>
      <c r="D684" s="56">
        <f>SUM(S684:AD684)</f>
        <v>75225.4820760429</v>
      </c>
      <c r="E684" s="56">
        <f>SUM(AE684:AP684)</f>
        <v>121479.84092935</v>
      </c>
      <c r="G684" s="12">
        <f>G658*Assumptions!$C$56</f>
        <v>240</v>
      </c>
      <c r="H684" s="12">
        <f>H658*Assumptions!$C$56</f>
        <v>469.2</v>
      </c>
      <c r="I684" s="12">
        <f>I658*Assumptions!$C$56</f>
        <v>688.5072</v>
      </c>
      <c r="J684" s="12">
        <f>J658*Assumptions!$C$56</f>
        <v>898.743264</v>
      </c>
      <c r="K684" s="12">
        <f>K658*Assumptions!$C$56</f>
        <v>1300.65318464</v>
      </c>
      <c r="L684" s="12">
        <f>L658*Assumptions!$C$56</f>
        <v>1694.913168064</v>
      </c>
      <c r="M684" s="12">
        <f>M658*Assumptions!$C$56</f>
        <v>2082.13765154227</v>
      </c>
      <c r="N684" s="12">
        <f>N658*Assumptions!$C$56</f>
        <v>2462.88555318439</v>
      </c>
      <c r="O684" s="12">
        <f>O658*Assumptions!$C$56</f>
        <v>2837.66584143983</v>
      </c>
      <c r="P684" s="12">
        <f>P658*Assumptions!$C$56</f>
        <v>3206.94250182636</v>
      </c>
      <c r="Q684" s="12">
        <f>Q658*Assumptions!$C$56</f>
        <v>3571.13896928495</v>
      </c>
      <c r="R684" s="12">
        <f>R658*Assumptions!$C$56</f>
        <v>3930.64208658784</v>
      </c>
      <c r="S684" s="12">
        <f>S658*Assumptions!$C$56</f>
        <v>4327.40564219736</v>
      </c>
      <c r="T684" s="12">
        <f>T658*Assumptions!$C$56</f>
        <v>4716.55353477373</v>
      </c>
      <c r="U684" s="12">
        <f>U658*Assumptions!$C$56</f>
        <v>5098.68500606254</v>
      </c>
      <c r="V684" s="12">
        <f>V658*Assumptions!$C$56</f>
        <v>5474.34626706899</v>
      </c>
      <c r="W684" s="12">
        <f>W658*Assumptions!$C$56</f>
        <v>5814.03572905063</v>
      </c>
      <c r="X684" s="12">
        <f>X658*Assumptions!$C$56</f>
        <v>6148.20867475267</v>
      </c>
      <c r="Y684" s="12">
        <f>Y658*Assumptions!$C$56</f>
        <v>6477.28143297919</v>
      </c>
      <c r="Z684" s="12">
        <f>Z658*Assumptions!$C$56</f>
        <v>6801.63511226671</v>
      </c>
      <c r="AA684" s="12">
        <f>AA658*Assumptions!$C$56</f>
        <v>7121.61894296503</v>
      </c>
      <c r="AB684" s="12">
        <f>AB658*Assumptions!$C$56</f>
        <v>7437.55327132933</v>
      </c>
      <c r="AC684" s="12">
        <f>AC658*Assumptions!$C$56</f>
        <v>7749.73224419871</v>
      </c>
      <c r="AD684" s="12">
        <f>AD658*Assumptions!$C$56</f>
        <v>8058.42621839802</v>
      </c>
      <c r="AE684" s="12">
        <f>AE658*Assumptions!$C$56</f>
        <v>8408.04392508324</v>
      </c>
      <c r="AF684" s="12">
        <f>AF658*Assumptions!$C$56</f>
        <v>8751.05441579264</v>
      </c>
      <c r="AG684" s="12">
        <f>AG658*Assumptions!$C$56</f>
        <v>9087.97121391376</v>
      </c>
      <c r="AH684" s="12">
        <f>AH658*Assumptions!$C$56</f>
        <v>9419.26298057936</v>
      </c>
      <c r="AI684" s="12">
        <f>AI658*Assumptions!$C$56</f>
        <v>9719.85789250498</v>
      </c>
      <c r="AJ684" s="12">
        <f>AJ658*Assumptions!$C$56</f>
        <v>10015.6475548238</v>
      </c>
      <c r="AK684" s="12">
        <f>AK658*Assumptions!$C$56</f>
        <v>10306.9905010992</v>
      </c>
      <c r="AL684" s="12">
        <f>AL658*Assumptions!$C$56</f>
        <v>10594.2153266503</v>
      </c>
      <c r="AM684" s="12">
        <f>AM658*Assumptions!$C$56</f>
        <v>10877.6234959943</v>
      </c>
      <c r="AN684" s="12">
        <f>AN658*Assumptions!$C$56</f>
        <v>11157.4918605045</v>
      </c>
      <c r="AO684" s="12">
        <f>AO658*Assumptions!$C$56</f>
        <v>11434.0749182317</v>
      </c>
      <c r="AP684" s="12">
        <f>AP658*Assumptions!$C$56</f>
        <v>11707.6068441724</v>
      </c>
    </row>
    <row r="685">
      <c r="A685" s="11" t="inlineStr">
        <is>
          <t>Refunds and chargebacks</t>
        </is>
      </c>
      <c r="B685" s="14" t="inlineStr">
        <is>
          <t>AED</t>
        </is>
      </c>
      <c r="C685" s="56">
        <f>SUM(G685:R685)</f>
        <v>126359.616062181</v>
      </c>
      <c r="D685" s="56">
        <f>SUM(S685:AD685)</f>
        <v>269877.046162329</v>
      </c>
      <c r="E685" s="56">
        <f>SUM(AE685:AP685)</f>
        <v>398269.56797963</v>
      </c>
      <c r="G685" s="12">
        <f>(G673+G674)*Assumptions!$C$57</f>
        <v>4106.70916628572</v>
      </c>
      <c r="H685" s="12">
        <f>(H673+H674)*Assumptions!$C$57</f>
        <v>4668.34483261714</v>
      </c>
      <c r="I685" s="12">
        <f>(I673+I674)*Assumptions!$C$57</f>
        <v>5186.24992326309</v>
      </c>
      <c r="J685" s="12">
        <f>(J673+J674)*Assumptions!$C$57</f>
        <v>5664.25216504934</v>
      </c>
      <c r="K685" s="12">
        <f>(K673+K674)*Assumptions!$C$57</f>
        <v>12105.805154118</v>
      </c>
      <c r="L685" s="12">
        <f>(L673+L674)*Assumptions!$C$57</f>
        <v>12514.0281398174</v>
      </c>
      <c r="M685" s="12">
        <f>(M673+M674)*Assumptions!$C$57</f>
        <v>12891.7413412327</v>
      </c>
      <c r="N685" s="12">
        <f>(N673+N674)*Assumptions!$C$57</f>
        <v>13241.4973140379</v>
      </c>
      <c r="O685" s="12">
        <f>(O673+O674)*Assumptions!$C$57</f>
        <v>13565.6088243328</v>
      </c>
      <c r="P685" s="12">
        <f>(P673+P674)*Assumptions!$C$57</f>
        <v>13866.1736323649</v>
      </c>
      <c r="Q685" s="12">
        <f>(Q673+Q674)*Assumptions!$C$57</f>
        <v>14145.0965416675</v>
      </c>
      <c r="R685" s="12">
        <f>(R673+R674)*Assumptions!$C$57</f>
        <v>14404.1090273941</v>
      </c>
      <c r="S685" s="12">
        <f>(S673+S674)*Assumptions!$C$57</f>
        <v>17399.4800126237</v>
      </c>
      <c r="T685" s="12">
        <f>(T673+T674)*Assumptions!$C$57</f>
        <v>17786.2942833606</v>
      </c>
      <c r="U685" s="12">
        <f>(U673+U674)*Assumptions!$C$57</f>
        <v>18144.7158369221</v>
      </c>
      <c r="V685" s="12">
        <f>(V673+V674)*Assumptions!$C$57</f>
        <v>18477.0702996502</v>
      </c>
      <c r="W685" s="12">
        <f>(W673+W674)*Assumptions!$C$57</f>
        <v>23885.4691127095</v>
      </c>
      <c r="X685" s="12">
        <f>(X673+X674)*Assumptions!$C$57</f>
        <v>24171.8313409086</v>
      </c>
      <c r="Y685" s="12">
        <f>(Y673+Y674)*Assumptions!$C$57</f>
        <v>24437.9030980684</v>
      </c>
      <c r="Z685" s="12">
        <f>(Z673+Z674)*Assumptions!$C$57</f>
        <v>24685.2748609328</v>
      </c>
      <c r="AA685" s="12">
        <f>(AA673+AA674)*Assumptions!$C$57</f>
        <v>24915.3969118236</v>
      </c>
      <c r="AB685" s="12">
        <f>(AB673+AB674)*Assumptions!$C$57</f>
        <v>25129.5931222033</v>
      </c>
      <c r="AC685" s="12">
        <f>(AC673+AC674)*Assumptions!$C$57</f>
        <v>25329.0732645975</v>
      </c>
      <c r="AD685" s="12">
        <f>(AD673+AD674)*Assumptions!$C$57</f>
        <v>25514.9440185289</v>
      </c>
      <c r="AE685" s="12">
        <f>(AE673+AE674)*Assumptions!$C$57</f>
        <v>28819.7735871813</v>
      </c>
      <c r="AF685" s="12">
        <f>(AF673+AF674)*Assumptions!$C$57</f>
        <v>29157.580857288</v>
      </c>
      <c r="AG685" s="12">
        <f>(AG673+AG674)*Assumptions!$C$57</f>
        <v>29470.8542511</v>
      </c>
      <c r="AH685" s="12">
        <f>(AH673+AH674)*Assumptions!$C$57</f>
        <v>29761.5776540056</v>
      </c>
      <c r="AI685" s="12">
        <f>(AI673+AI674)*Assumptions!$C$57</f>
        <v>34366.5544959325</v>
      </c>
      <c r="AJ685" s="12">
        <f>(AJ673+AJ674)*Assumptions!$C$57</f>
        <v>34617.4259493559</v>
      </c>
      <c r="AK685" s="12">
        <f>(AK673+AK674)*Assumptions!$C$57</f>
        <v>34850.6871509446</v>
      </c>
      <c r="AL685" s="12">
        <f>(AL673+AL674)*Assumptions!$C$57</f>
        <v>35067.7016715643</v>
      </c>
      <c r="AM685" s="12">
        <f>(AM673+AM674)*Assumptions!$C$57</f>
        <v>35269.7144331378</v>
      </c>
      <c r="AN685" s="12">
        <f>(AN673+AN674)*Assumptions!$C$57</f>
        <v>35457.863247745</v>
      </c>
      <c r="AO685" s="12">
        <f>(AO673+AO674)*Assumptions!$C$57</f>
        <v>35633.1891339566</v>
      </c>
      <c r="AP685" s="12">
        <f>(AP673+AP674)*Assumptions!$C$57</f>
        <v>35796.6455474186</v>
      </c>
    </row>
    <row r="686">
      <c r="A686" s="35" t="inlineStr">
        <is>
          <t>Fixed costs (AED)</t>
        </is>
      </c>
      <c r="B686" s="14" t="inlineStr">
        <is>
          <t>AED</t>
        </is>
      </c>
      <c r="C686" s="56">
        <f>SUM(G686:R686)</f>
        <v>1753.75720654272</v>
      </c>
      <c r="D686" s="56">
        <f>SUM(S686:AD686)</f>
        <v>5641.91115570322</v>
      </c>
      <c r="E686" s="56">
        <f>SUM(AE686:AP686)</f>
        <v>9110.98806970127</v>
      </c>
      <c r="G686" s="12">
        <f>G676*Assumptions!$C$59</f>
        <v>18</v>
      </c>
      <c r="H686" s="12">
        <f>H676*Assumptions!$C$59</f>
        <v>35.19</v>
      </c>
      <c r="I686" s="12">
        <f>I676*Assumptions!$C$59</f>
        <v>51.63804</v>
      </c>
      <c r="J686" s="12">
        <f>J676*Assumptions!$C$59</f>
        <v>67.4057448</v>
      </c>
      <c r="K686" s="12">
        <f>K676*Assumptions!$C$59</f>
        <v>97.548988848</v>
      </c>
      <c r="L686" s="12">
        <f>L676*Assumptions!$C$59</f>
        <v>127.1184876048</v>
      </c>
      <c r="M686" s="12">
        <f>M676*Assumptions!$C$59</f>
        <v>156.16032386567</v>
      </c>
      <c r="N686" s="12">
        <f>N676*Assumptions!$C$59</f>
        <v>184.71641648883</v>
      </c>
      <c r="O686" s="12">
        <f>O676*Assumptions!$C$59</f>
        <v>212.824938107987</v>
      </c>
      <c r="P686" s="12">
        <f>P676*Assumptions!$C$59</f>
        <v>240.520687636977</v>
      </c>
      <c r="Q686" s="12">
        <f>Q676*Assumptions!$C$59</f>
        <v>267.835422696371</v>
      </c>
      <c r="R686" s="12">
        <f>R676*Assumptions!$C$59</f>
        <v>294.798156494088</v>
      </c>
      <c r="S686" s="12">
        <f>S676*Assumptions!$C$59</f>
        <v>324.555423164802</v>
      </c>
      <c r="T686" s="12">
        <f>T676*Assumptions!$C$59</f>
        <v>353.74151510803</v>
      </c>
      <c r="U686" s="12">
        <f>U676*Assumptions!$C$59</f>
        <v>382.40137545469</v>
      </c>
      <c r="V686" s="12">
        <f>V676*Assumptions!$C$59</f>
        <v>410.575970030174</v>
      </c>
      <c r="W686" s="12">
        <f>W676*Assumptions!$C$59</f>
        <v>436.052679678797</v>
      </c>
      <c r="X686" s="12">
        <f>X676*Assumptions!$C$59</f>
        <v>461.11565060645</v>
      </c>
      <c r="Y686" s="12">
        <f>Y676*Assumptions!$C$59</f>
        <v>485.796107473439</v>
      </c>
      <c r="Z686" s="12">
        <f>Z676*Assumptions!$C$59</f>
        <v>510.122633420003</v>
      </c>
      <c r="AA686" s="12">
        <f>AA676*Assumptions!$C$59</f>
        <v>534.121420722377</v>
      </c>
      <c r="AB686" s="12">
        <f>AB676*Assumptions!$C$59</f>
        <v>557.8164953497</v>
      </c>
      <c r="AC686" s="12">
        <f>AC676*Assumptions!$C$59</f>
        <v>581.229918314903</v>
      </c>
      <c r="AD686" s="12">
        <f>AD676*Assumptions!$C$59</f>
        <v>604.381966379852</v>
      </c>
      <c r="AE686" s="12">
        <f>AE676*Assumptions!$C$59</f>
        <v>630.603294381243</v>
      </c>
      <c r="AF686" s="12">
        <f>AF676*Assumptions!$C$59</f>
        <v>656.329081184448</v>
      </c>
      <c r="AG686" s="12">
        <f>AG676*Assumptions!$C$59</f>
        <v>681.597841043532</v>
      </c>
      <c r="AH686" s="12">
        <f>AH676*Assumptions!$C$59</f>
        <v>706.444723543452</v>
      </c>
      <c r="AI686" s="12">
        <f>AI676*Assumptions!$C$59</f>
        <v>728.989341937874</v>
      </c>
      <c r="AJ686" s="12">
        <f>AJ676*Assumptions!$C$59</f>
        <v>751.173566611786</v>
      </c>
      <c r="AK686" s="12">
        <f>AK676*Assumptions!$C$59</f>
        <v>773.024287582442</v>
      </c>
      <c r="AL686" s="12">
        <f>AL676*Assumptions!$C$59</f>
        <v>794.566149498775</v>
      </c>
      <c r="AM686" s="12">
        <f>AM676*Assumptions!$C$59</f>
        <v>815.821762199574</v>
      </c>
      <c r="AN686" s="12">
        <f>AN676*Assumptions!$C$59</f>
        <v>836.811889537838</v>
      </c>
      <c r="AO686" s="12">
        <f>AO676*Assumptions!$C$59</f>
        <v>857.555618867378</v>
      </c>
      <c r="AP686" s="12">
        <f>AP676*Assumptions!$C$59</f>
        <v>878.070513312929</v>
      </c>
    </row>
    <row r="687">
      <c r="A687" s="11" t="inlineStr">
        <is>
          <t>Paid to law firms</t>
        </is>
      </c>
      <c r="B687" s="14" t="inlineStr">
        <is>
          <t>AED</t>
        </is>
      </c>
      <c r="C687" s="56">
        <f>SUM(G687:R687)</f>
        <v>0</v>
      </c>
      <c r="D687" s="56">
        <f>SUM(S687:AD687)</f>
        <v>0</v>
      </c>
      <c r="E687" s="56">
        <f>SUM(AE687:AP687)</f>
        <v>0</v>
      </c>
      <c r="G687" s="12">
        <f>G676*Assumptions!$C$60</f>
        <v>0</v>
      </c>
      <c r="H687" s="12">
        <f>H676*Assumptions!$C$60</f>
        <v>0</v>
      </c>
      <c r="I687" s="12">
        <f>I676*Assumptions!$C$60</f>
        <v>0</v>
      </c>
      <c r="J687" s="12">
        <f>J676*Assumptions!$C$60</f>
        <v>0</v>
      </c>
      <c r="K687" s="12">
        <f>K676*Assumptions!$C$60</f>
        <v>0</v>
      </c>
      <c r="L687" s="12">
        <f>L676*Assumptions!$C$60</f>
        <v>0</v>
      </c>
      <c r="M687" s="12">
        <f>M676*Assumptions!$C$60</f>
        <v>0</v>
      </c>
      <c r="N687" s="12">
        <f>N676*Assumptions!$C$60</f>
        <v>0</v>
      </c>
      <c r="O687" s="12">
        <f>O676*Assumptions!$C$60</f>
        <v>0</v>
      </c>
      <c r="P687" s="12">
        <f>P676*Assumptions!$C$60</f>
        <v>0</v>
      </c>
      <c r="Q687" s="12">
        <f>Q676*Assumptions!$C$60</f>
        <v>0</v>
      </c>
      <c r="R687" s="12">
        <f>R676*Assumptions!$C$60</f>
        <v>0</v>
      </c>
      <c r="S687" s="12">
        <f>S676*Assumptions!$C$60</f>
        <v>0</v>
      </c>
      <c r="T687" s="12">
        <f>T676*Assumptions!$C$60</f>
        <v>0</v>
      </c>
      <c r="U687" s="12">
        <f>U676*Assumptions!$C$60</f>
        <v>0</v>
      </c>
      <c r="V687" s="12">
        <f>V676*Assumptions!$C$60</f>
        <v>0</v>
      </c>
      <c r="W687" s="12">
        <f>W676*Assumptions!$C$60</f>
        <v>0</v>
      </c>
      <c r="X687" s="12">
        <f>X676*Assumptions!$C$60</f>
        <v>0</v>
      </c>
      <c r="Y687" s="12">
        <f>Y676*Assumptions!$C$60</f>
        <v>0</v>
      </c>
      <c r="Z687" s="12">
        <f>Z676*Assumptions!$C$60</f>
        <v>0</v>
      </c>
      <c r="AA687" s="12">
        <f>AA676*Assumptions!$C$60</f>
        <v>0</v>
      </c>
      <c r="AB687" s="12">
        <f>AB676*Assumptions!$C$60</f>
        <v>0</v>
      </c>
      <c r="AC687" s="12">
        <f>AC676*Assumptions!$C$60</f>
        <v>0</v>
      </c>
      <c r="AD687" s="12">
        <f>AD676*Assumptions!$C$60</f>
        <v>0</v>
      </c>
      <c r="AE687" s="12">
        <f>AE676*Assumptions!$C$60</f>
        <v>0</v>
      </c>
      <c r="AF687" s="12">
        <f>AF676*Assumptions!$C$60</f>
        <v>0</v>
      </c>
      <c r="AG687" s="12">
        <f>AG676*Assumptions!$C$60</f>
        <v>0</v>
      </c>
      <c r="AH687" s="12">
        <f>AH676*Assumptions!$C$60</f>
        <v>0</v>
      </c>
      <c r="AI687" s="12">
        <f>AI676*Assumptions!$C$60</f>
        <v>0</v>
      </c>
      <c r="AJ687" s="12">
        <f>AJ676*Assumptions!$C$60</f>
        <v>0</v>
      </c>
      <c r="AK687" s="12">
        <f>AK676*Assumptions!$C$60</f>
        <v>0</v>
      </c>
      <c r="AL687" s="12">
        <f>AL676*Assumptions!$C$60</f>
        <v>0</v>
      </c>
      <c r="AM687" s="12">
        <f>AM676*Assumptions!$C$60</f>
        <v>0</v>
      </c>
      <c r="AN687" s="12">
        <f>AN676*Assumptions!$C$60</f>
        <v>0</v>
      </c>
      <c r="AO687" s="12">
        <f>AO676*Assumptions!$C$60</f>
        <v>0</v>
      </c>
      <c r="AP687" s="12">
        <f>AP676*Assumptions!$C$60</f>
        <v>0</v>
      </c>
    </row>
    <row r="688">
      <c r="A688" s="38" t="inlineStr">
        <is>
          <t>Direct costs</t>
        </is>
      </c>
      <c r="B688" s="58" t="inlineStr">
        <is>
          <t>AED</t>
        </is>
      </c>
      <c r="C688" s="59">
        <f>SUM(G688:R688)</f>
        <v>311247.090951002</v>
      </c>
      <c r="D688" s="59">
        <f>SUM(S688:AD688)</f>
        <v>701220.885622204</v>
      </c>
      <c r="E688" s="59">
        <f>SUM(AE688:AP688)</f>
        <v>1037299.91976673</v>
      </c>
      <c r="F688" s="40" t="n"/>
      <c r="G688" s="51">
        <f>SUM(G682:G687)</f>
        <v>9884.70916628572</v>
      </c>
      <c r="H688" s="51">
        <f>SUM(H682:H687)</f>
        <v>11380.3348326171</v>
      </c>
      <c r="I688" s="51">
        <f>SUM(I682:I687)</f>
        <v>12791.9167632631</v>
      </c>
      <c r="J688" s="51">
        <f>SUM(J682:J687)</f>
        <v>14126.6309658493</v>
      </c>
      <c r="K688" s="51">
        <f>SUM(K682:K687)</f>
        <v>26205.966881526</v>
      </c>
      <c r="L688" s="51">
        <f>SUM(L682:L687)</f>
        <v>28220.7992996782</v>
      </c>
      <c r="M688" s="51">
        <f>SUM(M682:M687)</f>
        <v>30176.4522712674</v>
      </c>
      <c r="N688" s="51">
        <f>SUM(N682:N687)</f>
        <v>32077.7559432643</v>
      </c>
      <c r="O688" s="51">
        <f>SUM(O682:O687)</f>
        <v>33929.0971282001</v>
      </c>
      <c r="P688" s="51">
        <f>SUM(P682:P687)</f>
        <v>35734.4643273074</v>
      </c>
      <c r="Q688" s="51">
        <f>SUM(Q682:Q687)</f>
        <v>37497.4878415037</v>
      </c>
      <c r="R688" s="51">
        <f>SUM(R682:R687)</f>
        <v>39221.4755302395</v>
      </c>
      <c r="S688" s="51">
        <f>SUM(S682:S687)</f>
        <v>45433.6580045779</v>
      </c>
      <c r="T688" s="51">
        <f>SUM(T682:T687)</f>
        <v>47406.2499375636</v>
      </c>
      <c r="U688" s="51">
        <f>SUM(U682:U687)</f>
        <v>49321.8572366269</v>
      </c>
      <c r="V688" s="51">
        <f>SUM(V682:V687)</f>
        <v>51185.0313379564</v>
      </c>
      <c r="W688" s="51">
        <f>SUM(W682:W687)</f>
        <v>57977.6647085908</v>
      </c>
      <c r="X688" s="51">
        <f>SUM(X682:X687)</f>
        <v>59625.7816905257</v>
      </c>
      <c r="Y688" s="51">
        <f>SUM(Y682:Y687)</f>
        <v>61232.8249374585</v>
      </c>
      <c r="Z688" s="51">
        <f>SUM(Z682:Z687)</f>
        <v>62801.9379434197</v>
      </c>
      <c r="AA688" s="51">
        <f>SUM(AA682:AA687)</f>
        <v>64335.9941044061</v>
      </c>
      <c r="AB688" s="51">
        <f>SUM(AB682:AB687)</f>
        <v>65837.6227028703</v>
      </c>
      <c r="AC688" s="51">
        <f>SUM(AC682:AC687)</f>
        <v>67309.2321597073</v>
      </c>
      <c r="AD688" s="51">
        <f>SUM(AD682:AD687)</f>
        <v>68753.0308585009</v>
      </c>
      <c r="AE688" s="51">
        <f>SUM(AE682:AE687)</f>
        <v>75082.5525818955</v>
      </c>
      <c r="AF688" s="51">
        <f>SUM(AF682:AF687)</f>
        <v>76818.127601643</v>
      </c>
      <c r="AG688" s="51">
        <f>SUM(AG682:AG687)</f>
        <v>78504.3369477985</v>
      </c>
      <c r="AH688" s="51">
        <f>SUM(AH682:AH687)</f>
        <v>80145.0742998665</v>
      </c>
      <c r="AI688" s="51">
        <f>SUM(AI682:AI687)</f>
        <v>85974.9754078903</v>
      </c>
      <c r="AJ688" s="51">
        <f>SUM(AJ682:AJ687)</f>
        <v>87431.189735263</v>
      </c>
      <c r="AK688" s="51">
        <f>SUM(AK682:AK687)</f>
        <v>88851.673442924</v>
      </c>
      <c r="AL688" s="51">
        <f>SUM(AL682:AL687)</f>
        <v>90239.1291276644</v>
      </c>
      <c r="AM688" s="51">
        <f>SUM(AM682:AM687)</f>
        <v>91596.0301793147</v>
      </c>
      <c r="AN688" s="51">
        <f>SUM(AN682:AN687)</f>
        <v>92924.6425793009</v>
      </c>
      <c r="AO688" s="51">
        <f>SUM(AO682:AO687)</f>
        <v>94227.0444257509</v>
      </c>
      <c r="AP688" s="51">
        <f>SUM(AP682:AP687)</f>
        <v>95505.143437421</v>
      </c>
    </row>
    <row r="689">
      <c r="A689" s="4" t="inlineStr">
        <is>
          <t>Contribution</t>
        </is>
      </c>
      <c r="B689" s="14" t="inlineStr">
        <is>
          <t>AED</t>
        </is>
      </c>
      <c r="C689" s="56">
        <f>SUM(G689:R689)</f>
        <v>4136825.41473829</v>
      </c>
      <c r="D689" s="56">
        <f>SUM(S689:AD689)</f>
        <v>9140967.32647759</v>
      </c>
      <c r="E689" s="56">
        <f>SUM(AE689:AP689)</f>
        <v>13845000.5566761</v>
      </c>
      <c r="G689" s="57">
        <f>G679-G688</f>
        <v>127905.596376571</v>
      </c>
      <c r="H689" s="57">
        <f>H679-H688</f>
        <v>145990.659587954</v>
      </c>
      <c r="I689" s="57">
        <f>I679-I688</f>
        <v>162664.98267884</v>
      </c>
      <c r="J689" s="57">
        <f>J679-J688</f>
        <v>178052.061775795</v>
      </c>
      <c r="K689" s="57">
        <f>K679-K688</f>
        <v>382198.321031474</v>
      </c>
      <c r="L689" s="57">
        <f>L679-L688</f>
        <v>407981.245168288</v>
      </c>
      <c r="M689" s="57">
        <f>M679-M688</f>
        <v>422972.307683005</v>
      </c>
      <c r="N689" s="57">
        <f>N679-N688</f>
        <v>437012.950331324</v>
      </c>
      <c r="O689" s="57">
        <f>O679-O688</f>
        <v>450181.604399091</v>
      </c>
      <c r="P689" s="57">
        <f>P679-P688</f>
        <v>462549.426563737</v>
      </c>
      <c r="Q689" s="57">
        <f>Q679-Q688</f>
        <v>474181.043618537</v>
      </c>
      <c r="R689" s="57">
        <f>R679-R688</f>
        <v>485135.215523676</v>
      </c>
      <c r="S689" s="57">
        <f>S679-S688</f>
        <v>583232.322557599</v>
      </c>
      <c r="T689" s="57">
        <f>T679-T688</f>
        <v>598531.453440663</v>
      </c>
      <c r="U689" s="57">
        <f>U679-U688</f>
        <v>612862.210312312</v>
      </c>
      <c r="V689" s="57">
        <f>V679-V688</f>
        <v>626303.707488244</v>
      </c>
      <c r="W689" s="57">
        <f>W679-W688</f>
        <v>803612.541000212</v>
      </c>
      <c r="X689" s="57">
        <f>X679-X688</f>
        <v>815269.277264062</v>
      </c>
      <c r="Y689" s="57">
        <f>Y679-Y688</f>
        <v>826233.361119169</v>
      </c>
      <c r="Z689" s="57">
        <f>Z679-Z688</f>
        <v>836558.952434008</v>
      </c>
      <c r="AA689" s="57">
        <f>AA679-AA688</f>
        <v>846295.44939807</v>
      </c>
      <c r="AB689" s="57">
        <f>AB679-AB688</f>
        <v>855487.955673028</v>
      </c>
      <c r="AC689" s="57">
        <f>AC679-AC688</f>
        <v>864177.697740779</v>
      </c>
      <c r="AD689" s="57">
        <f>AD679-AD688</f>
        <v>872402.398049441</v>
      </c>
      <c r="AE689" s="57">
        <f>AE679-AE688</f>
        <v>1000167.061148</v>
      </c>
      <c r="AF689" s="57">
        <f>AF679-AF688</f>
        <v>1013550.59648562</v>
      </c>
      <c r="AG689" s="57">
        <f>AG679-AG688</f>
        <v>1026097.14757873</v>
      </c>
      <c r="AH689" s="57">
        <f>AH679-AH688</f>
        <v>1037874.2226985</v>
      </c>
      <c r="AI689" s="57">
        <f>AI679-AI688</f>
        <v>1188925.24241387</v>
      </c>
      <c r="AJ689" s="57">
        <f>AJ679-AJ688</f>
        <v>1199159.04356837</v>
      </c>
      <c r="AK689" s="57">
        <f>AK679-AK688</f>
        <v>1208791.5413926</v>
      </c>
      <c r="AL689" s="57">
        <f>AL679-AL688</f>
        <v>1217869.18234929</v>
      </c>
      <c r="AM689" s="57">
        <f>AM679-AM688</f>
        <v>1226434.38192188</v>
      </c>
      <c r="AN689" s="57">
        <f>AN679-AN688</f>
        <v>1234525.91577621</v>
      </c>
      <c r="AO689" s="57">
        <f>AO679-AO688</f>
        <v>1242179.26953624</v>
      </c>
      <c r="AP689" s="57">
        <f>AP679-AP688</f>
        <v>1249426.9518068</v>
      </c>
    </row>
    <row r="692">
      <c r="A692" s="11" t="inlineStr">
        <is>
          <t>Performance marketing</t>
        </is>
      </c>
      <c r="B692" s="14" t="inlineStr">
        <is>
          <t>AED</t>
        </is>
      </c>
      <c r="C692" s="56">
        <f>SUM(G692:R692)</f>
        <v>1800000</v>
      </c>
      <c r="D692" s="56">
        <f>SUM(S692:AD692)</f>
        <v>2400000</v>
      </c>
      <c r="E692" s="56">
        <f>SUM(AE692:AP692)</f>
        <v>3000000</v>
      </c>
      <c r="G692" s="12">
        <f>G640</f>
        <v>150000</v>
      </c>
      <c r="H692" s="12">
        <f>H640</f>
        <v>150000</v>
      </c>
      <c r="I692" s="12">
        <f>I640</f>
        <v>150000</v>
      </c>
      <c r="J692" s="12">
        <f>J640</f>
        <v>150000</v>
      </c>
      <c r="K692" s="12">
        <f>K640</f>
        <v>150000</v>
      </c>
      <c r="L692" s="12">
        <f>L640</f>
        <v>150000</v>
      </c>
      <c r="M692" s="12">
        <f>M640</f>
        <v>150000</v>
      </c>
      <c r="N692" s="12">
        <f>N640</f>
        <v>150000</v>
      </c>
      <c r="O692" s="12">
        <f>O640</f>
        <v>150000</v>
      </c>
      <c r="P692" s="12">
        <f>P640</f>
        <v>150000</v>
      </c>
      <c r="Q692" s="12">
        <f>Q640</f>
        <v>150000</v>
      </c>
      <c r="R692" s="12">
        <f>R640</f>
        <v>150000</v>
      </c>
      <c r="S692" s="12">
        <f>S640</f>
        <v>200000</v>
      </c>
      <c r="T692" s="12">
        <f>T640</f>
        <v>200000</v>
      </c>
      <c r="U692" s="12">
        <f>U640</f>
        <v>200000</v>
      </c>
      <c r="V692" s="12">
        <f>V640</f>
        <v>200000</v>
      </c>
      <c r="W692" s="12">
        <f>W640</f>
        <v>200000</v>
      </c>
      <c r="X692" s="12">
        <f>X640</f>
        <v>200000</v>
      </c>
      <c r="Y692" s="12">
        <f>Y640</f>
        <v>200000</v>
      </c>
      <c r="Z692" s="12">
        <f>Z640</f>
        <v>200000</v>
      </c>
      <c r="AA692" s="12">
        <f>AA640</f>
        <v>200000</v>
      </c>
      <c r="AB692" s="12">
        <f>AB640</f>
        <v>200000</v>
      </c>
      <c r="AC692" s="12">
        <f>AC640</f>
        <v>200000</v>
      </c>
      <c r="AD692" s="12">
        <f>AD640</f>
        <v>200000</v>
      </c>
      <c r="AE692" s="12">
        <f>AE640</f>
        <v>250000</v>
      </c>
      <c r="AF692" s="12">
        <f>AF640</f>
        <v>250000</v>
      </c>
      <c r="AG692" s="12">
        <f>AG640</f>
        <v>250000</v>
      </c>
      <c r="AH692" s="12">
        <f>AH640</f>
        <v>250000</v>
      </c>
      <c r="AI692" s="12">
        <f>AI640</f>
        <v>250000</v>
      </c>
      <c r="AJ692" s="12">
        <f>AJ640</f>
        <v>250000</v>
      </c>
      <c r="AK692" s="12">
        <f>AK640</f>
        <v>250000</v>
      </c>
      <c r="AL692" s="12">
        <f>AL640</f>
        <v>250000</v>
      </c>
      <c r="AM692" s="12">
        <f>AM640</f>
        <v>250000</v>
      </c>
      <c r="AN692" s="12">
        <f>AN640</f>
        <v>250000</v>
      </c>
      <c r="AO692" s="12">
        <f>AO640</f>
        <v>250000</v>
      </c>
      <c r="AP692" s="12">
        <f>AP640</f>
        <v>250000</v>
      </c>
    </row>
    <row r="693">
      <c r="A693" s="11" t="inlineStr">
        <is>
          <t>Helios AI agency</t>
        </is>
      </c>
      <c r="B693" s="14" t="inlineStr">
        <is>
          <t>AED</t>
        </is>
      </c>
      <c r="C693" s="56">
        <f>SUM(G693:R693)</f>
        <v>480000</v>
      </c>
      <c r="D693" s="56">
        <f>SUM(S693:AD693)</f>
        <v>480000</v>
      </c>
      <c r="E693" s="56">
        <f>SUM(AE693:AP693)</f>
        <v>480000</v>
      </c>
      <c r="G693" s="12">
        <f>Assumptions!$C$74</f>
        <v>40000</v>
      </c>
      <c r="H693" s="12">
        <f>Assumptions!$C$74</f>
        <v>40000</v>
      </c>
      <c r="I693" s="12">
        <f>Assumptions!$C$74</f>
        <v>40000</v>
      </c>
      <c r="J693" s="12">
        <f>Assumptions!$C$74</f>
        <v>40000</v>
      </c>
      <c r="K693" s="12">
        <f>Assumptions!$C$74</f>
        <v>40000</v>
      </c>
      <c r="L693" s="12">
        <f>Assumptions!$C$74</f>
        <v>40000</v>
      </c>
      <c r="M693" s="12">
        <f>Assumptions!$C$74</f>
        <v>40000</v>
      </c>
      <c r="N693" s="12">
        <f>Assumptions!$C$74</f>
        <v>40000</v>
      </c>
      <c r="O693" s="12">
        <f>Assumptions!$C$74</f>
        <v>40000</v>
      </c>
      <c r="P693" s="12">
        <f>Assumptions!$C$74</f>
        <v>40000</v>
      </c>
      <c r="Q693" s="12">
        <f>Assumptions!$C$74</f>
        <v>40000</v>
      </c>
      <c r="R693" s="12">
        <f>Assumptions!$C$74</f>
        <v>40000</v>
      </c>
      <c r="S693" s="12">
        <f>Assumptions!$C$74</f>
        <v>40000</v>
      </c>
      <c r="T693" s="12">
        <f>Assumptions!$C$74</f>
        <v>40000</v>
      </c>
      <c r="U693" s="12">
        <f>Assumptions!$C$74</f>
        <v>40000</v>
      </c>
      <c r="V693" s="12">
        <f>Assumptions!$C$74</f>
        <v>40000</v>
      </c>
      <c r="W693" s="12">
        <f>Assumptions!$C$74</f>
        <v>40000</v>
      </c>
      <c r="X693" s="12">
        <f>Assumptions!$C$74</f>
        <v>40000</v>
      </c>
      <c r="Y693" s="12">
        <f>Assumptions!$C$74</f>
        <v>40000</v>
      </c>
      <c r="Z693" s="12">
        <f>Assumptions!$C$74</f>
        <v>40000</v>
      </c>
      <c r="AA693" s="12">
        <f>Assumptions!$C$74</f>
        <v>40000</v>
      </c>
      <c r="AB693" s="12">
        <f>Assumptions!$C$74</f>
        <v>40000</v>
      </c>
      <c r="AC693" s="12">
        <f>Assumptions!$C$74</f>
        <v>40000</v>
      </c>
      <c r="AD693" s="12">
        <f>Assumptions!$C$74</f>
        <v>40000</v>
      </c>
      <c r="AE693" s="12">
        <f>Assumptions!$C$74</f>
        <v>40000</v>
      </c>
      <c r="AF693" s="12">
        <f>Assumptions!$C$74</f>
        <v>40000</v>
      </c>
      <c r="AG693" s="12">
        <f>Assumptions!$C$74</f>
        <v>40000</v>
      </c>
      <c r="AH693" s="12">
        <f>Assumptions!$C$74</f>
        <v>40000</v>
      </c>
      <c r="AI693" s="12">
        <f>Assumptions!$C$74</f>
        <v>40000</v>
      </c>
      <c r="AJ693" s="12">
        <f>Assumptions!$C$74</f>
        <v>40000</v>
      </c>
      <c r="AK693" s="12">
        <f>Assumptions!$C$74</f>
        <v>40000</v>
      </c>
      <c r="AL693" s="12">
        <f>Assumptions!$C$74</f>
        <v>40000</v>
      </c>
      <c r="AM693" s="12">
        <f>Assumptions!$C$74</f>
        <v>40000</v>
      </c>
      <c r="AN693" s="12">
        <f>Assumptions!$C$74</f>
        <v>40000</v>
      </c>
      <c r="AO693" s="12">
        <f>Assumptions!$C$74</f>
        <v>40000</v>
      </c>
      <c r="AP693" s="12">
        <f>Assumptions!$C$74</f>
        <v>40000</v>
      </c>
    </row>
    <row r="694">
      <c r="A694" s="11" t="inlineStr">
        <is>
          <t>Public relations</t>
        </is>
      </c>
      <c r="B694" s="14" t="inlineStr">
        <is>
          <t>AED</t>
        </is>
      </c>
      <c r="C694" s="56">
        <f>SUM(G694:R694)</f>
        <v>360000</v>
      </c>
      <c r="D694" s="56">
        <f>SUM(S694:AD694)</f>
        <v>240000</v>
      </c>
      <c r="E694" s="56">
        <f>SUM(AE694:AP694)</f>
        <v>240000</v>
      </c>
      <c r="G694" s="12">
        <f>IF(G636&lt;=Assumptions!$C$76,Assumptions!$C$75,Assumptions!$C$77)</f>
        <v>40000</v>
      </c>
      <c r="H694" s="12">
        <f>IF(H636&lt;=Assumptions!$C$76,Assumptions!$C$75,Assumptions!$C$77)</f>
        <v>40000</v>
      </c>
      <c r="I694" s="12">
        <f>IF(I636&lt;=Assumptions!$C$76,Assumptions!$C$75,Assumptions!$C$77)</f>
        <v>40000</v>
      </c>
      <c r="J694" s="12">
        <f>IF(J636&lt;=Assumptions!$C$76,Assumptions!$C$75,Assumptions!$C$77)</f>
        <v>40000</v>
      </c>
      <c r="K694" s="12">
        <f>IF(K636&lt;=Assumptions!$C$76,Assumptions!$C$75,Assumptions!$C$77)</f>
        <v>40000</v>
      </c>
      <c r="L694" s="12">
        <f>IF(L636&lt;=Assumptions!$C$76,Assumptions!$C$75,Assumptions!$C$77)</f>
        <v>40000</v>
      </c>
      <c r="M694" s="12">
        <f>IF(M636&lt;=Assumptions!$C$76,Assumptions!$C$75,Assumptions!$C$77)</f>
        <v>20000</v>
      </c>
      <c r="N694" s="12">
        <f>IF(N636&lt;=Assumptions!$C$76,Assumptions!$C$75,Assumptions!$C$77)</f>
        <v>20000</v>
      </c>
      <c r="O694" s="12">
        <f>IF(O636&lt;=Assumptions!$C$76,Assumptions!$C$75,Assumptions!$C$77)</f>
        <v>20000</v>
      </c>
      <c r="P694" s="12">
        <f>IF(P636&lt;=Assumptions!$C$76,Assumptions!$C$75,Assumptions!$C$77)</f>
        <v>20000</v>
      </c>
      <c r="Q694" s="12">
        <f>IF(Q636&lt;=Assumptions!$C$76,Assumptions!$C$75,Assumptions!$C$77)</f>
        <v>20000</v>
      </c>
      <c r="R694" s="12">
        <f>IF(R636&lt;=Assumptions!$C$76,Assumptions!$C$75,Assumptions!$C$77)</f>
        <v>20000</v>
      </c>
      <c r="S694" s="12">
        <f>IF(S636&lt;=Assumptions!$C$76,Assumptions!$C$75,Assumptions!$C$77)</f>
        <v>20000</v>
      </c>
      <c r="T694" s="12">
        <f>IF(T636&lt;=Assumptions!$C$76,Assumptions!$C$75,Assumptions!$C$77)</f>
        <v>20000</v>
      </c>
      <c r="U694" s="12">
        <f>IF(U636&lt;=Assumptions!$C$76,Assumptions!$C$75,Assumptions!$C$77)</f>
        <v>20000</v>
      </c>
      <c r="V694" s="12">
        <f>IF(V636&lt;=Assumptions!$C$76,Assumptions!$C$75,Assumptions!$C$77)</f>
        <v>20000</v>
      </c>
      <c r="W694" s="12">
        <f>IF(W636&lt;=Assumptions!$C$76,Assumptions!$C$75,Assumptions!$C$77)</f>
        <v>20000</v>
      </c>
      <c r="X694" s="12">
        <f>IF(X636&lt;=Assumptions!$C$76,Assumptions!$C$75,Assumptions!$C$77)</f>
        <v>20000</v>
      </c>
      <c r="Y694" s="12">
        <f>IF(Y636&lt;=Assumptions!$C$76,Assumptions!$C$75,Assumptions!$C$77)</f>
        <v>20000</v>
      </c>
      <c r="Z694" s="12">
        <f>IF(Z636&lt;=Assumptions!$C$76,Assumptions!$C$75,Assumptions!$C$77)</f>
        <v>20000</v>
      </c>
      <c r="AA694" s="12">
        <f>IF(AA636&lt;=Assumptions!$C$76,Assumptions!$C$75,Assumptions!$C$77)</f>
        <v>20000</v>
      </c>
      <c r="AB694" s="12">
        <f>IF(AB636&lt;=Assumptions!$C$76,Assumptions!$C$75,Assumptions!$C$77)</f>
        <v>20000</v>
      </c>
      <c r="AC694" s="12">
        <f>IF(AC636&lt;=Assumptions!$C$76,Assumptions!$C$75,Assumptions!$C$77)</f>
        <v>20000</v>
      </c>
      <c r="AD694" s="12">
        <f>IF(AD636&lt;=Assumptions!$C$76,Assumptions!$C$75,Assumptions!$C$77)</f>
        <v>20000</v>
      </c>
      <c r="AE694" s="12">
        <f>IF(AE636&lt;=Assumptions!$C$76,Assumptions!$C$75,Assumptions!$C$77)</f>
        <v>20000</v>
      </c>
      <c r="AF694" s="12">
        <f>IF(AF636&lt;=Assumptions!$C$76,Assumptions!$C$75,Assumptions!$C$77)</f>
        <v>20000</v>
      </c>
      <c r="AG694" s="12">
        <f>IF(AG636&lt;=Assumptions!$C$76,Assumptions!$C$75,Assumptions!$C$77)</f>
        <v>20000</v>
      </c>
      <c r="AH694" s="12">
        <f>IF(AH636&lt;=Assumptions!$C$76,Assumptions!$C$75,Assumptions!$C$77)</f>
        <v>20000</v>
      </c>
      <c r="AI694" s="12">
        <f>IF(AI636&lt;=Assumptions!$C$76,Assumptions!$C$75,Assumptions!$C$77)</f>
        <v>20000</v>
      </c>
      <c r="AJ694" s="12">
        <f>IF(AJ636&lt;=Assumptions!$C$76,Assumptions!$C$75,Assumptions!$C$77)</f>
        <v>20000</v>
      </c>
      <c r="AK694" s="12">
        <f>IF(AK636&lt;=Assumptions!$C$76,Assumptions!$C$75,Assumptions!$C$77)</f>
        <v>20000</v>
      </c>
      <c r="AL694" s="12">
        <f>IF(AL636&lt;=Assumptions!$C$76,Assumptions!$C$75,Assumptions!$C$77)</f>
        <v>20000</v>
      </c>
      <c r="AM694" s="12">
        <f>IF(AM636&lt;=Assumptions!$C$76,Assumptions!$C$75,Assumptions!$C$77)</f>
        <v>20000</v>
      </c>
      <c r="AN694" s="12">
        <f>IF(AN636&lt;=Assumptions!$C$76,Assumptions!$C$75,Assumptions!$C$77)</f>
        <v>20000</v>
      </c>
      <c r="AO694" s="12">
        <f>IF(AO636&lt;=Assumptions!$C$76,Assumptions!$C$75,Assumptions!$C$77)</f>
        <v>20000</v>
      </c>
      <c r="AP694" s="12">
        <f>IF(AP636&lt;=Assumptions!$C$76,Assumptions!$C$75,Assumptions!$C$77)</f>
        <v>20000</v>
      </c>
    </row>
    <row r="695">
      <c r="A695" s="11" t="inlineStr">
        <is>
          <t>Creators and partnerships</t>
        </is>
      </c>
      <c r="B695" s="14" t="inlineStr">
        <is>
          <t>AED</t>
        </is>
      </c>
      <c r="C695" s="56">
        <f>SUM(G695:R695)</f>
        <v>240000</v>
      </c>
      <c r="D695" s="56">
        <f>SUM(S695:AD695)</f>
        <v>240000</v>
      </c>
      <c r="E695" s="56">
        <f>SUM(AE695:AP695)</f>
        <v>240000</v>
      </c>
      <c r="G695" s="12">
        <f>Assumptions!$C$78</f>
        <v>20000</v>
      </c>
      <c r="H695" s="12">
        <f>Assumptions!$C$78</f>
        <v>20000</v>
      </c>
      <c r="I695" s="12">
        <f>Assumptions!$C$78</f>
        <v>20000</v>
      </c>
      <c r="J695" s="12">
        <f>Assumptions!$C$78</f>
        <v>20000</v>
      </c>
      <c r="K695" s="12">
        <f>Assumptions!$C$78</f>
        <v>20000</v>
      </c>
      <c r="L695" s="12">
        <f>Assumptions!$C$78</f>
        <v>20000</v>
      </c>
      <c r="M695" s="12">
        <f>Assumptions!$C$78</f>
        <v>20000</v>
      </c>
      <c r="N695" s="12">
        <f>Assumptions!$C$78</f>
        <v>20000</v>
      </c>
      <c r="O695" s="12">
        <f>Assumptions!$C$78</f>
        <v>20000</v>
      </c>
      <c r="P695" s="12">
        <f>Assumptions!$C$78</f>
        <v>20000</v>
      </c>
      <c r="Q695" s="12">
        <f>Assumptions!$C$78</f>
        <v>20000</v>
      </c>
      <c r="R695" s="12">
        <f>Assumptions!$C$78</f>
        <v>20000</v>
      </c>
      <c r="S695" s="12">
        <f>Assumptions!$C$78</f>
        <v>20000</v>
      </c>
      <c r="T695" s="12">
        <f>Assumptions!$C$78</f>
        <v>20000</v>
      </c>
      <c r="U695" s="12">
        <f>Assumptions!$C$78</f>
        <v>20000</v>
      </c>
      <c r="V695" s="12">
        <f>Assumptions!$C$78</f>
        <v>20000</v>
      </c>
      <c r="W695" s="12">
        <f>Assumptions!$C$78</f>
        <v>20000</v>
      </c>
      <c r="X695" s="12">
        <f>Assumptions!$C$78</f>
        <v>20000</v>
      </c>
      <c r="Y695" s="12">
        <f>Assumptions!$C$78</f>
        <v>20000</v>
      </c>
      <c r="Z695" s="12">
        <f>Assumptions!$C$78</f>
        <v>20000</v>
      </c>
      <c r="AA695" s="12">
        <f>Assumptions!$C$78</f>
        <v>20000</v>
      </c>
      <c r="AB695" s="12">
        <f>Assumptions!$C$78</f>
        <v>20000</v>
      </c>
      <c r="AC695" s="12">
        <f>Assumptions!$C$78</f>
        <v>20000</v>
      </c>
      <c r="AD695" s="12">
        <f>Assumptions!$C$78</f>
        <v>20000</v>
      </c>
      <c r="AE695" s="12">
        <f>Assumptions!$C$78</f>
        <v>20000</v>
      </c>
      <c r="AF695" s="12">
        <f>Assumptions!$C$78</f>
        <v>20000</v>
      </c>
      <c r="AG695" s="12">
        <f>Assumptions!$C$78</f>
        <v>20000</v>
      </c>
      <c r="AH695" s="12">
        <f>Assumptions!$C$78</f>
        <v>20000</v>
      </c>
      <c r="AI695" s="12">
        <f>Assumptions!$C$78</f>
        <v>20000</v>
      </c>
      <c r="AJ695" s="12">
        <f>Assumptions!$C$78</f>
        <v>20000</v>
      </c>
      <c r="AK695" s="12">
        <f>Assumptions!$C$78</f>
        <v>20000</v>
      </c>
      <c r="AL695" s="12">
        <f>Assumptions!$C$78</f>
        <v>20000</v>
      </c>
      <c r="AM695" s="12">
        <f>Assumptions!$C$78</f>
        <v>20000</v>
      </c>
      <c r="AN695" s="12">
        <f>Assumptions!$C$78</f>
        <v>20000</v>
      </c>
      <c r="AO695" s="12">
        <f>Assumptions!$C$78</f>
        <v>20000</v>
      </c>
      <c r="AP695" s="12">
        <f>Assumptions!$C$78</f>
        <v>20000</v>
      </c>
    </row>
    <row r="696">
      <c r="A696" s="38" t="inlineStr">
        <is>
          <t>Marketing</t>
        </is>
      </c>
      <c r="B696" s="58" t="inlineStr">
        <is>
          <t>AED</t>
        </is>
      </c>
      <c r="C696" s="59">
        <f>SUM(G696:R696)</f>
        <v>2880000</v>
      </c>
      <c r="D696" s="59">
        <f>SUM(S696:AD696)</f>
        <v>3360000</v>
      </c>
      <c r="E696" s="59">
        <f>SUM(AE696:AP696)</f>
        <v>3960000</v>
      </c>
      <c r="F696" s="40" t="n"/>
      <c r="G696" s="51">
        <f>SUM(G692:G695)</f>
        <v>250000</v>
      </c>
      <c r="H696" s="51">
        <f>SUM(H692:H695)</f>
        <v>250000</v>
      </c>
      <c r="I696" s="51">
        <f>SUM(I692:I695)</f>
        <v>250000</v>
      </c>
      <c r="J696" s="51">
        <f>SUM(J692:J695)</f>
        <v>250000</v>
      </c>
      <c r="K696" s="51">
        <f>SUM(K692:K695)</f>
        <v>250000</v>
      </c>
      <c r="L696" s="51">
        <f>SUM(L692:L695)</f>
        <v>250000</v>
      </c>
      <c r="M696" s="51">
        <f>SUM(M692:M695)</f>
        <v>230000</v>
      </c>
      <c r="N696" s="51">
        <f>SUM(N692:N695)</f>
        <v>230000</v>
      </c>
      <c r="O696" s="51">
        <f>SUM(O692:O695)</f>
        <v>230000</v>
      </c>
      <c r="P696" s="51">
        <f>SUM(P692:P695)</f>
        <v>230000</v>
      </c>
      <c r="Q696" s="51">
        <f>SUM(Q692:Q695)</f>
        <v>230000</v>
      </c>
      <c r="R696" s="51">
        <f>SUM(R692:R695)</f>
        <v>230000</v>
      </c>
      <c r="S696" s="51">
        <f>SUM(S692:S695)</f>
        <v>280000</v>
      </c>
      <c r="T696" s="51">
        <f>SUM(T692:T695)</f>
        <v>280000</v>
      </c>
      <c r="U696" s="51">
        <f>SUM(U692:U695)</f>
        <v>280000</v>
      </c>
      <c r="V696" s="51">
        <f>SUM(V692:V695)</f>
        <v>280000</v>
      </c>
      <c r="W696" s="51">
        <f>SUM(W692:W695)</f>
        <v>280000</v>
      </c>
      <c r="X696" s="51">
        <f>SUM(X692:X695)</f>
        <v>280000</v>
      </c>
      <c r="Y696" s="51">
        <f>SUM(Y692:Y695)</f>
        <v>280000</v>
      </c>
      <c r="Z696" s="51">
        <f>SUM(Z692:Z695)</f>
        <v>280000</v>
      </c>
      <c r="AA696" s="51">
        <f>SUM(AA692:AA695)</f>
        <v>280000</v>
      </c>
      <c r="AB696" s="51">
        <f>SUM(AB692:AB695)</f>
        <v>280000</v>
      </c>
      <c r="AC696" s="51">
        <f>SUM(AC692:AC695)</f>
        <v>280000</v>
      </c>
      <c r="AD696" s="51">
        <f>SUM(AD692:AD695)</f>
        <v>280000</v>
      </c>
      <c r="AE696" s="51">
        <f>SUM(AE692:AE695)</f>
        <v>330000</v>
      </c>
      <c r="AF696" s="51">
        <f>SUM(AF692:AF695)</f>
        <v>330000</v>
      </c>
      <c r="AG696" s="51">
        <f>SUM(AG692:AG695)</f>
        <v>330000</v>
      </c>
      <c r="AH696" s="51">
        <f>SUM(AH692:AH695)</f>
        <v>330000</v>
      </c>
      <c r="AI696" s="51">
        <f>SUM(AI692:AI695)</f>
        <v>330000</v>
      </c>
      <c r="AJ696" s="51">
        <f>SUM(AJ692:AJ695)</f>
        <v>330000</v>
      </c>
      <c r="AK696" s="51">
        <f>SUM(AK692:AK695)</f>
        <v>330000</v>
      </c>
      <c r="AL696" s="51">
        <f>SUM(AL692:AL695)</f>
        <v>330000</v>
      </c>
      <c r="AM696" s="51">
        <f>SUM(AM692:AM695)</f>
        <v>330000</v>
      </c>
      <c r="AN696" s="51">
        <f>SUM(AN692:AN695)</f>
        <v>330000</v>
      </c>
      <c r="AO696" s="51">
        <f>SUM(AO692:AO695)</f>
        <v>330000</v>
      </c>
      <c r="AP696" s="51">
        <f>SUM(AP692:AP695)</f>
        <v>330000</v>
      </c>
    </row>
    <row r="697">
      <c r="A697" s="11" t="inlineStr">
        <is>
          <t>Desk seats staffed (0 = stage 1, on-call desk)</t>
        </is>
      </c>
      <c r="B697" s="14" t="inlineStr">
        <is>
          <t>seats</t>
        </is>
      </c>
      <c r="C697" s="56">
        <f>R697</f>
        <v>0</v>
      </c>
      <c r="D697" s="56">
        <f>AD697</f>
        <v>1</v>
      </c>
      <c r="E697" s="56">
        <f>AP697</f>
        <v>1</v>
      </c>
      <c r="G697" s="12">
        <f>IF(G658&lt;Assumptions!$C$69,0,1+INT((G658-Assumptions!$C$69)/Assumptions!$C$71))</f>
        <v>0</v>
      </c>
      <c r="H697" s="12">
        <f>IF(H658&lt;Assumptions!$C$69,0,1+INT((H658-Assumptions!$C$69)/Assumptions!$C$71))</f>
        <v>0</v>
      </c>
      <c r="I697" s="12">
        <f>IF(I658&lt;Assumptions!$C$69,0,1+INT((I658-Assumptions!$C$69)/Assumptions!$C$71))</f>
        <v>0</v>
      </c>
      <c r="J697" s="12">
        <f>IF(J658&lt;Assumptions!$C$69,0,1+INT((J658-Assumptions!$C$69)/Assumptions!$C$71))</f>
        <v>0</v>
      </c>
      <c r="K697" s="12">
        <f>IF(K658&lt;Assumptions!$C$69,0,1+INT((K658-Assumptions!$C$69)/Assumptions!$C$71))</f>
        <v>0</v>
      </c>
      <c r="L697" s="12">
        <f>IF(L658&lt;Assumptions!$C$69,0,1+INT((L658-Assumptions!$C$69)/Assumptions!$C$71))</f>
        <v>0</v>
      </c>
      <c r="M697" s="12">
        <f>IF(M658&lt;Assumptions!$C$69,0,1+INT((M658-Assumptions!$C$69)/Assumptions!$C$71))</f>
        <v>0</v>
      </c>
      <c r="N697" s="12">
        <f>IF(N658&lt;Assumptions!$C$69,0,1+INT((N658-Assumptions!$C$69)/Assumptions!$C$71))</f>
        <v>0</v>
      </c>
      <c r="O697" s="12">
        <f>IF(O658&lt;Assumptions!$C$69,0,1+INT((O658-Assumptions!$C$69)/Assumptions!$C$71))</f>
        <v>0</v>
      </c>
      <c r="P697" s="12">
        <f>IF(P658&lt;Assumptions!$C$69,0,1+INT((P658-Assumptions!$C$69)/Assumptions!$C$71))</f>
        <v>0</v>
      </c>
      <c r="Q697" s="12">
        <f>IF(Q658&lt;Assumptions!$C$69,0,1+INT((Q658-Assumptions!$C$69)/Assumptions!$C$71))</f>
        <v>0</v>
      </c>
      <c r="R697" s="12">
        <f>IF(R658&lt;Assumptions!$C$69,0,1+INT((R658-Assumptions!$C$69)/Assumptions!$C$71))</f>
        <v>0</v>
      </c>
      <c r="S697" s="12">
        <f>IF(S658&lt;Assumptions!$C$69,0,1+INT((S658-Assumptions!$C$69)/Assumptions!$C$71))</f>
        <v>0</v>
      </c>
      <c r="T697" s="12">
        <f>IF(T658&lt;Assumptions!$C$69,0,1+INT((T658-Assumptions!$C$69)/Assumptions!$C$71))</f>
        <v>0</v>
      </c>
      <c r="U697" s="12">
        <f>IF(U658&lt;Assumptions!$C$69,0,1+INT((U658-Assumptions!$C$69)/Assumptions!$C$71))</f>
        <v>1</v>
      </c>
      <c r="V697" s="12">
        <f>IF(V658&lt;Assumptions!$C$69,0,1+INT((V658-Assumptions!$C$69)/Assumptions!$C$71))</f>
        <v>1</v>
      </c>
      <c r="W697" s="12">
        <f>IF(W658&lt;Assumptions!$C$69,0,1+INT((W658-Assumptions!$C$69)/Assumptions!$C$71))</f>
        <v>1</v>
      </c>
      <c r="X697" s="12">
        <f>IF(X658&lt;Assumptions!$C$69,0,1+INT((X658-Assumptions!$C$69)/Assumptions!$C$71))</f>
        <v>1</v>
      </c>
      <c r="Y697" s="12">
        <f>IF(Y658&lt;Assumptions!$C$69,0,1+INT((Y658-Assumptions!$C$69)/Assumptions!$C$71))</f>
        <v>1</v>
      </c>
      <c r="Z697" s="12">
        <f>IF(Z658&lt;Assumptions!$C$69,0,1+INT((Z658-Assumptions!$C$69)/Assumptions!$C$71))</f>
        <v>1</v>
      </c>
      <c r="AA697" s="12">
        <f>IF(AA658&lt;Assumptions!$C$69,0,1+INT((AA658-Assumptions!$C$69)/Assumptions!$C$71))</f>
        <v>1</v>
      </c>
      <c r="AB697" s="12">
        <f>IF(AB658&lt;Assumptions!$C$69,0,1+INT((AB658-Assumptions!$C$69)/Assumptions!$C$71))</f>
        <v>1</v>
      </c>
      <c r="AC697" s="12">
        <f>IF(AC658&lt;Assumptions!$C$69,0,1+INT((AC658-Assumptions!$C$69)/Assumptions!$C$71))</f>
        <v>1</v>
      </c>
      <c r="AD697" s="12">
        <f>IF(AD658&lt;Assumptions!$C$69,0,1+INT((AD658-Assumptions!$C$69)/Assumptions!$C$71))</f>
        <v>1</v>
      </c>
      <c r="AE697" s="12">
        <f>IF(AE658&lt;Assumptions!$C$69,0,1+INT((AE658-Assumptions!$C$69)/Assumptions!$C$71))</f>
        <v>1</v>
      </c>
      <c r="AF697" s="12">
        <f>IF(AF658&lt;Assumptions!$C$69,0,1+INT((AF658-Assumptions!$C$69)/Assumptions!$C$71))</f>
        <v>1</v>
      </c>
      <c r="AG697" s="12">
        <f>IF(AG658&lt;Assumptions!$C$69,0,1+INT((AG658-Assumptions!$C$69)/Assumptions!$C$71))</f>
        <v>1</v>
      </c>
      <c r="AH697" s="12">
        <f>IF(AH658&lt;Assumptions!$C$69,0,1+INT((AH658-Assumptions!$C$69)/Assumptions!$C$71))</f>
        <v>1</v>
      </c>
      <c r="AI697" s="12">
        <f>IF(AI658&lt;Assumptions!$C$69,0,1+INT((AI658-Assumptions!$C$69)/Assumptions!$C$71))</f>
        <v>1</v>
      </c>
      <c r="AJ697" s="12">
        <f>IF(AJ658&lt;Assumptions!$C$69,0,1+INT((AJ658-Assumptions!$C$69)/Assumptions!$C$71))</f>
        <v>1</v>
      </c>
      <c r="AK697" s="12">
        <f>IF(AK658&lt;Assumptions!$C$69,0,1+INT((AK658-Assumptions!$C$69)/Assumptions!$C$71))</f>
        <v>1</v>
      </c>
      <c r="AL697" s="12">
        <f>IF(AL658&lt;Assumptions!$C$69,0,1+INT((AL658-Assumptions!$C$69)/Assumptions!$C$71))</f>
        <v>1</v>
      </c>
      <c r="AM697" s="12">
        <f>IF(AM658&lt;Assumptions!$C$69,0,1+INT((AM658-Assumptions!$C$69)/Assumptions!$C$71))</f>
        <v>1</v>
      </c>
      <c r="AN697" s="12">
        <f>IF(AN658&lt;Assumptions!$C$69,0,1+INT((AN658-Assumptions!$C$69)/Assumptions!$C$71))</f>
        <v>1</v>
      </c>
      <c r="AO697" s="12">
        <f>IF(AO658&lt;Assumptions!$C$69,0,1+INT((AO658-Assumptions!$C$69)/Assumptions!$C$71))</f>
        <v>1</v>
      </c>
      <c r="AP697" s="12">
        <f>IF(AP658&lt;Assumptions!$C$69,0,1+INT((AP658-Assumptions!$C$69)/Assumptions!$C$71))</f>
        <v>1</v>
      </c>
    </row>
    <row r="698">
      <c r="A698" s="38" t="inlineStr">
        <is>
          <t>Operations: 24/7 desk</t>
        </is>
      </c>
      <c r="B698" s="58" t="inlineStr">
        <is>
          <t>AED</t>
        </is>
      </c>
      <c r="C698" s="59">
        <f>SUM(G698:R698)</f>
        <v>180000</v>
      </c>
      <c r="D698" s="59">
        <f>SUM(S698:AD698)</f>
        <v>330000</v>
      </c>
      <c r="E698" s="59">
        <f>SUM(AE698:AP698)</f>
        <v>360000</v>
      </c>
      <c r="F698" s="40" t="n"/>
      <c r="G698" s="51">
        <f>IF(G697=0,Assumptions!$C$68,G697*Assumptions!$C$70)</f>
        <v>15000</v>
      </c>
      <c r="H698" s="51">
        <f>IF(H697=0,Assumptions!$C$68,H697*Assumptions!$C$70)</f>
        <v>15000</v>
      </c>
      <c r="I698" s="51">
        <f>IF(I697=0,Assumptions!$C$68,I697*Assumptions!$C$70)</f>
        <v>15000</v>
      </c>
      <c r="J698" s="51">
        <f>IF(J697=0,Assumptions!$C$68,J697*Assumptions!$C$70)</f>
        <v>15000</v>
      </c>
      <c r="K698" s="51">
        <f>IF(K697=0,Assumptions!$C$68,K697*Assumptions!$C$70)</f>
        <v>15000</v>
      </c>
      <c r="L698" s="51">
        <f>IF(L697=0,Assumptions!$C$68,L697*Assumptions!$C$70)</f>
        <v>15000</v>
      </c>
      <c r="M698" s="51">
        <f>IF(M697=0,Assumptions!$C$68,M697*Assumptions!$C$70)</f>
        <v>15000</v>
      </c>
      <c r="N698" s="51">
        <f>IF(N697=0,Assumptions!$C$68,N697*Assumptions!$C$70)</f>
        <v>15000</v>
      </c>
      <c r="O698" s="51">
        <f>IF(O697=0,Assumptions!$C$68,O697*Assumptions!$C$70)</f>
        <v>15000</v>
      </c>
      <c r="P698" s="51">
        <f>IF(P697=0,Assumptions!$C$68,P697*Assumptions!$C$70)</f>
        <v>15000</v>
      </c>
      <c r="Q698" s="51">
        <f>IF(Q697=0,Assumptions!$C$68,Q697*Assumptions!$C$70)</f>
        <v>15000</v>
      </c>
      <c r="R698" s="51">
        <f>IF(R697=0,Assumptions!$C$68,R697*Assumptions!$C$70)</f>
        <v>15000</v>
      </c>
      <c r="S698" s="51">
        <f>IF(S697=0,Assumptions!$C$68,S697*Assumptions!$C$70)</f>
        <v>15000</v>
      </c>
      <c r="T698" s="51">
        <f>IF(T697=0,Assumptions!$C$68,T697*Assumptions!$C$70)</f>
        <v>15000</v>
      </c>
      <c r="U698" s="51">
        <f>IF(U697=0,Assumptions!$C$68,U697*Assumptions!$C$70)</f>
        <v>30000</v>
      </c>
      <c r="V698" s="51">
        <f>IF(V697=0,Assumptions!$C$68,V697*Assumptions!$C$70)</f>
        <v>30000</v>
      </c>
      <c r="W698" s="51">
        <f>IF(W697=0,Assumptions!$C$68,W697*Assumptions!$C$70)</f>
        <v>30000</v>
      </c>
      <c r="X698" s="51">
        <f>IF(X697=0,Assumptions!$C$68,X697*Assumptions!$C$70)</f>
        <v>30000</v>
      </c>
      <c r="Y698" s="51">
        <f>IF(Y697=0,Assumptions!$C$68,Y697*Assumptions!$C$70)</f>
        <v>30000</v>
      </c>
      <c r="Z698" s="51">
        <f>IF(Z697=0,Assumptions!$C$68,Z697*Assumptions!$C$70)</f>
        <v>30000</v>
      </c>
      <c r="AA698" s="51">
        <f>IF(AA697=0,Assumptions!$C$68,AA697*Assumptions!$C$70)</f>
        <v>30000</v>
      </c>
      <c r="AB698" s="51">
        <f>IF(AB697=0,Assumptions!$C$68,AB697*Assumptions!$C$70)</f>
        <v>30000</v>
      </c>
      <c r="AC698" s="51">
        <f>IF(AC697=0,Assumptions!$C$68,AC697*Assumptions!$C$70)</f>
        <v>30000</v>
      </c>
      <c r="AD698" s="51">
        <f>IF(AD697=0,Assumptions!$C$68,AD697*Assumptions!$C$70)</f>
        <v>30000</v>
      </c>
      <c r="AE698" s="51">
        <f>IF(AE697=0,Assumptions!$C$68,AE697*Assumptions!$C$70)</f>
        <v>30000</v>
      </c>
      <c r="AF698" s="51">
        <f>IF(AF697=0,Assumptions!$C$68,AF697*Assumptions!$C$70)</f>
        <v>30000</v>
      </c>
      <c r="AG698" s="51">
        <f>IF(AG697=0,Assumptions!$C$68,AG697*Assumptions!$C$70)</f>
        <v>30000</v>
      </c>
      <c r="AH698" s="51">
        <f>IF(AH697=0,Assumptions!$C$68,AH697*Assumptions!$C$70)</f>
        <v>30000</v>
      </c>
      <c r="AI698" s="51">
        <f>IF(AI697=0,Assumptions!$C$68,AI697*Assumptions!$C$70)</f>
        <v>30000</v>
      </c>
      <c r="AJ698" s="51">
        <f>IF(AJ697=0,Assumptions!$C$68,AJ697*Assumptions!$C$70)</f>
        <v>30000</v>
      </c>
      <c r="AK698" s="51">
        <f>IF(AK697=0,Assumptions!$C$68,AK697*Assumptions!$C$70)</f>
        <v>30000</v>
      </c>
      <c r="AL698" s="51">
        <f>IF(AL697=0,Assumptions!$C$68,AL697*Assumptions!$C$70)</f>
        <v>30000</v>
      </c>
      <c r="AM698" s="51">
        <f>IF(AM697=0,Assumptions!$C$68,AM697*Assumptions!$C$70)</f>
        <v>30000</v>
      </c>
      <c r="AN698" s="51">
        <f>IF(AN697=0,Assumptions!$C$68,AN697*Assumptions!$C$70)</f>
        <v>30000</v>
      </c>
      <c r="AO698" s="51">
        <f>IF(AO697=0,Assumptions!$C$68,AO697*Assumptions!$C$70)</f>
        <v>30000</v>
      </c>
      <c r="AP698" s="51">
        <f>IF(AP697=0,Assumptions!$C$68,AP697*Assumptions!$C$70)</f>
        <v>30000</v>
      </c>
    </row>
    <row r="699">
      <c r="A699" s="11" t="inlineStr">
        <is>
          <t>Delivery team</t>
        </is>
      </c>
      <c r="B699" s="14" t="inlineStr">
        <is>
          <t>AED</t>
        </is>
      </c>
      <c r="C699" s="56">
        <f>SUM(G699:R699)</f>
        <v>1200000</v>
      </c>
      <c r="D699" s="56">
        <f>SUM(S699:AD699)</f>
        <v>1200000</v>
      </c>
      <c r="E699" s="56">
        <f>SUM(AE699:AP699)</f>
        <v>1200000</v>
      </c>
      <c r="G699" s="12">
        <f>Assumptions!$C$63</f>
        <v>100000</v>
      </c>
      <c r="H699" s="12">
        <f>Assumptions!$C$63</f>
        <v>100000</v>
      </c>
      <c r="I699" s="12">
        <f>Assumptions!$C$63</f>
        <v>100000</v>
      </c>
      <c r="J699" s="12">
        <f>Assumptions!$C$63</f>
        <v>100000</v>
      </c>
      <c r="K699" s="12">
        <f>Assumptions!$C$63</f>
        <v>100000</v>
      </c>
      <c r="L699" s="12">
        <f>Assumptions!$C$63</f>
        <v>100000</v>
      </c>
      <c r="M699" s="12">
        <f>Assumptions!$C$63</f>
        <v>100000</v>
      </c>
      <c r="N699" s="12">
        <f>Assumptions!$C$63</f>
        <v>100000</v>
      </c>
      <c r="O699" s="12">
        <f>Assumptions!$C$63</f>
        <v>100000</v>
      </c>
      <c r="P699" s="12">
        <f>Assumptions!$C$63</f>
        <v>100000</v>
      </c>
      <c r="Q699" s="12">
        <f>Assumptions!$C$63</f>
        <v>100000</v>
      </c>
      <c r="R699" s="12">
        <f>Assumptions!$C$63</f>
        <v>100000</v>
      </c>
      <c r="S699" s="12">
        <f>Assumptions!$C$63</f>
        <v>100000</v>
      </c>
      <c r="T699" s="12">
        <f>Assumptions!$C$63</f>
        <v>100000</v>
      </c>
      <c r="U699" s="12">
        <f>Assumptions!$C$63</f>
        <v>100000</v>
      </c>
      <c r="V699" s="12">
        <f>Assumptions!$C$63</f>
        <v>100000</v>
      </c>
      <c r="W699" s="12">
        <f>Assumptions!$C$63</f>
        <v>100000</v>
      </c>
      <c r="X699" s="12">
        <f>Assumptions!$C$63</f>
        <v>100000</v>
      </c>
      <c r="Y699" s="12">
        <f>Assumptions!$C$63</f>
        <v>100000</v>
      </c>
      <c r="Z699" s="12">
        <f>Assumptions!$C$63</f>
        <v>100000</v>
      </c>
      <c r="AA699" s="12">
        <f>Assumptions!$C$63</f>
        <v>100000</v>
      </c>
      <c r="AB699" s="12">
        <f>Assumptions!$C$63</f>
        <v>100000</v>
      </c>
      <c r="AC699" s="12">
        <f>Assumptions!$C$63</f>
        <v>100000</v>
      </c>
      <c r="AD699" s="12">
        <f>Assumptions!$C$63</f>
        <v>100000</v>
      </c>
      <c r="AE699" s="12">
        <f>Assumptions!$C$63</f>
        <v>100000</v>
      </c>
      <c r="AF699" s="12">
        <f>Assumptions!$C$63</f>
        <v>100000</v>
      </c>
      <c r="AG699" s="12">
        <f>Assumptions!$C$63</f>
        <v>100000</v>
      </c>
      <c r="AH699" s="12">
        <f>Assumptions!$C$63</f>
        <v>100000</v>
      </c>
      <c r="AI699" s="12">
        <f>Assumptions!$C$63</f>
        <v>100000</v>
      </c>
      <c r="AJ699" s="12">
        <f>Assumptions!$C$63</f>
        <v>100000</v>
      </c>
      <c r="AK699" s="12">
        <f>Assumptions!$C$63</f>
        <v>100000</v>
      </c>
      <c r="AL699" s="12">
        <f>Assumptions!$C$63</f>
        <v>100000</v>
      </c>
      <c r="AM699" s="12">
        <f>Assumptions!$C$63</f>
        <v>100000</v>
      </c>
      <c r="AN699" s="12">
        <f>Assumptions!$C$63</f>
        <v>100000</v>
      </c>
      <c r="AO699" s="12">
        <f>Assumptions!$C$63</f>
        <v>100000</v>
      </c>
      <c r="AP699" s="12">
        <f>Assumptions!$C$63</f>
        <v>100000</v>
      </c>
    </row>
    <row r="700">
      <c r="A700" s="11" t="inlineStr">
        <is>
          <t>Servers, cloud, monitoring and licences</t>
        </is>
      </c>
      <c r="B700" s="14" t="inlineStr">
        <is>
          <t>AED</t>
        </is>
      </c>
      <c r="C700" s="56">
        <f>SUM(G700:R700)</f>
        <v>300000</v>
      </c>
      <c r="D700" s="56">
        <f>SUM(S700:AD700)</f>
        <v>300000</v>
      </c>
      <c r="E700" s="56">
        <f>SUM(AE700:AP700)</f>
        <v>300000</v>
      </c>
      <c r="G700" s="12">
        <f>Assumptions!$C$64</f>
        <v>25000</v>
      </c>
      <c r="H700" s="12">
        <f>Assumptions!$C$64</f>
        <v>25000</v>
      </c>
      <c r="I700" s="12">
        <f>Assumptions!$C$64</f>
        <v>25000</v>
      </c>
      <c r="J700" s="12">
        <f>Assumptions!$C$64</f>
        <v>25000</v>
      </c>
      <c r="K700" s="12">
        <f>Assumptions!$C$64</f>
        <v>25000</v>
      </c>
      <c r="L700" s="12">
        <f>Assumptions!$C$64</f>
        <v>25000</v>
      </c>
      <c r="M700" s="12">
        <f>Assumptions!$C$64</f>
        <v>25000</v>
      </c>
      <c r="N700" s="12">
        <f>Assumptions!$C$64</f>
        <v>25000</v>
      </c>
      <c r="O700" s="12">
        <f>Assumptions!$C$64</f>
        <v>25000</v>
      </c>
      <c r="P700" s="12">
        <f>Assumptions!$C$64</f>
        <v>25000</v>
      </c>
      <c r="Q700" s="12">
        <f>Assumptions!$C$64</f>
        <v>25000</v>
      </c>
      <c r="R700" s="12">
        <f>Assumptions!$C$64</f>
        <v>25000</v>
      </c>
      <c r="S700" s="12">
        <f>Assumptions!$C$64</f>
        <v>25000</v>
      </c>
      <c r="T700" s="12">
        <f>Assumptions!$C$64</f>
        <v>25000</v>
      </c>
      <c r="U700" s="12">
        <f>Assumptions!$C$64</f>
        <v>25000</v>
      </c>
      <c r="V700" s="12">
        <f>Assumptions!$C$64</f>
        <v>25000</v>
      </c>
      <c r="W700" s="12">
        <f>Assumptions!$C$64</f>
        <v>25000</v>
      </c>
      <c r="X700" s="12">
        <f>Assumptions!$C$64</f>
        <v>25000</v>
      </c>
      <c r="Y700" s="12">
        <f>Assumptions!$C$64</f>
        <v>25000</v>
      </c>
      <c r="Z700" s="12">
        <f>Assumptions!$C$64</f>
        <v>25000</v>
      </c>
      <c r="AA700" s="12">
        <f>Assumptions!$C$64</f>
        <v>25000</v>
      </c>
      <c r="AB700" s="12">
        <f>Assumptions!$C$64</f>
        <v>25000</v>
      </c>
      <c r="AC700" s="12">
        <f>Assumptions!$C$64</f>
        <v>25000</v>
      </c>
      <c r="AD700" s="12">
        <f>Assumptions!$C$64</f>
        <v>25000</v>
      </c>
      <c r="AE700" s="12">
        <f>Assumptions!$C$64</f>
        <v>25000</v>
      </c>
      <c r="AF700" s="12">
        <f>Assumptions!$C$64</f>
        <v>25000</v>
      </c>
      <c r="AG700" s="12">
        <f>Assumptions!$C$64</f>
        <v>25000</v>
      </c>
      <c r="AH700" s="12">
        <f>Assumptions!$C$64</f>
        <v>25000</v>
      </c>
      <c r="AI700" s="12">
        <f>Assumptions!$C$64</f>
        <v>25000</v>
      </c>
      <c r="AJ700" s="12">
        <f>Assumptions!$C$64</f>
        <v>25000</v>
      </c>
      <c r="AK700" s="12">
        <f>Assumptions!$C$64</f>
        <v>25000</v>
      </c>
      <c r="AL700" s="12">
        <f>Assumptions!$C$64</f>
        <v>25000</v>
      </c>
      <c r="AM700" s="12">
        <f>Assumptions!$C$64</f>
        <v>25000</v>
      </c>
      <c r="AN700" s="12">
        <f>Assumptions!$C$64</f>
        <v>25000</v>
      </c>
      <c r="AO700" s="12">
        <f>Assumptions!$C$64</f>
        <v>25000</v>
      </c>
      <c r="AP700" s="12">
        <f>Assumptions!$C$64</f>
        <v>25000</v>
      </c>
    </row>
    <row r="701">
      <c r="A701" s="11" t="inlineStr">
        <is>
          <t>Equipment</t>
        </is>
      </c>
      <c r="B701" s="14" t="inlineStr">
        <is>
          <t>AED</t>
        </is>
      </c>
      <c r="C701" s="56">
        <f>SUM(G701:R701)</f>
        <v>100000</v>
      </c>
      <c r="D701" s="56">
        <f>SUM(S701:AD701)</f>
        <v>0</v>
      </c>
      <c r="E701" s="56">
        <f>SUM(AE701:AP701)</f>
        <v>0</v>
      </c>
      <c r="G701" s="12">
        <f>IF(G636=1,Assumptions!$C$65,0)</f>
        <v>100000</v>
      </c>
      <c r="H701" s="12">
        <f>IF(H636=1,Assumptions!$C$65,0)</f>
        <v>0</v>
      </c>
      <c r="I701" s="12">
        <f>IF(I636=1,Assumptions!$C$65,0)</f>
        <v>0</v>
      </c>
      <c r="J701" s="12">
        <f>IF(J636=1,Assumptions!$C$65,0)</f>
        <v>0</v>
      </c>
      <c r="K701" s="12">
        <f>IF(K636=1,Assumptions!$C$65,0)</f>
        <v>0</v>
      </c>
      <c r="L701" s="12">
        <f>IF(L636=1,Assumptions!$C$65,0)</f>
        <v>0</v>
      </c>
      <c r="M701" s="12">
        <f>IF(M636=1,Assumptions!$C$65,0)</f>
        <v>0</v>
      </c>
      <c r="N701" s="12">
        <f>IF(N636=1,Assumptions!$C$65,0)</f>
        <v>0</v>
      </c>
      <c r="O701" s="12">
        <f>IF(O636=1,Assumptions!$C$65,0)</f>
        <v>0</v>
      </c>
      <c r="P701" s="12">
        <f>IF(P636=1,Assumptions!$C$65,0)</f>
        <v>0</v>
      </c>
      <c r="Q701" s="12">
        <f>IF(Q636=1,Assumptions!$C$65,0)</f>
        <v>0</v>
      </c>
      <c r="R701" s="12">
        <f>IF(R636=1,Assumptions!$C$65,0)</f>
        <v>0</v>
      </c>
      <c r="S701" s="12">
        <f>IF(S636=1,Assumptions!$C$65,0)</f>
        <v>0</v>
      </c>
      <c r="T701" s="12">
        <f>IF(T636=1,Assumptions!$C$65,0)</f>
        <v>0</v>
      </c>
      <c r="U701" s="12">
        <f>IF(U636=1,Assumptions!$C$65,0)</f>
        <v>0</v>
      </c>
      <c r="V701" s="12">
        <f>IF(V636=1,Assumptions!$C$65,0)</f>
        <v>0</v>
      </c>
      <c r="W701" s="12">
        <f>IF(W636=1,Assumptions!$C$65,0)</f>
        <v>0</v>
      </c>
      <c r="X701" s="12">
        <f>IF(X636=1,Assumptions!$C$65,0)</f>
        <v>0</v>
      </c>
      <c r="Y701" s="12">
        <f>IF(Y636=1,Assumptions!$C$65,0)</f>
        <v>0</v>
      </c>
      <c r="Z701" s="12">
        <f>IF(Z636=1,Assumptions!$C$65,0)</f>
        <v>0</v>
      </c>
      <c r="AA701" s="12">
        <f>IF(AA636=1,Assumptions!$C$65,0)</f>
        <v>0</v>
      </c>
      <c r="AB701" s="12">
        <f>IF(AB636=1,Assumptions!$C$65,0)</f>
        <v>0</v>
      </c>
      <c r="AC701" s="12">
        <f>IF(AC636=1,Assumptions!$C$65,0)</f>
        <v>0</v>
      </c>
      <c r="AD701" s="12">
        <f>IF(AD636=1,Assumptions!$C$65,0)</f>
        <v>0</v>
      </c>
      <c r="AE701" s="12">
        <f>IF(AE636=1,Assumptions!$C$65,0)</f>
        <v>0</v>
      </c>
      <c r="AF701" s="12">
        <f>IF(AF636=1,Assumptions!$C$65,0)</f>
        <v>0</v>
      </c>
      <c r="AG701" s="12">
        <f>IF(AG636=1,Assumptions!$C$65,0)</f>
        <v>0</v>
      </c>
      <c r="AH701" s="12">
        <f>IF(AH636=1,Assumptions!$C$65,0)</f>
        <v>0</v>
      </c>
      <c r="AI701" s="12">
        <f>IF(AI636=1,Assumptions!$C$65,0)</f>
        <v>0</v>
      </c>
      <c r="AJ701" s="12">
        <f>IF(AJ636=1,Assumptions!$C$65,0)</f>
        <v>0</v>
      </c>
      <c r="AK701" s="12">
        <f>IF(AK636=1,Assumptions!$C$65,0)</f>
        <v>0</v>
      </c>
      <c r="AL701" s="12">
        <f>IF(AL636=1,Assumptions!$C$65,0)</f>
        <v>0</v>
      </c>
      <c r="AM701" s="12">
        <f>IF(AM636=1,Assumptions!$C$65,0)</f>
        <v>0</v>
      </c>
      <c r="AN701" s="12">
        <f>IF(AN636=1,Assumptions!$C$65,0)</f>
        <v>0</v>
      </c>
      <c r="AO701" s="12">
        <f>IF(AO636=1,Assumptions!$C$65,0)</f>
        <v>0</v>
      </c>
      <c r="AP701" s="12">
        <f>IF(AP636=1,Assumptions!$C$65,0)</f>
        <v>0</v>
      </c>
    </row>
    <row r="702">
      <c r="A702" s="38" t="inlineStr">
        <is>
          <t>Technology</t>
        </is>
      </c>
      <c r="B702" s="58" t="inlineStr">
        <is>
          <t>AED</t>
        </is>
      </c>
      <c r="C702" s="59">
        <f>SUM(G702:R702)</f>
        <v>1600000</v>
      </c>
      <c r="D702" s="59">
        <f>SUM(S702:AD702)</f>
        <v>1500000</v>
      </c>
      <c r="E702" s="59">
        <f>SUM(AE702:AP702)</f>
        <v>1500000</v>
      </c>
      <c r="F702" s="40" t="n"/>
      <c r="G702" s="51">
        <f>SUM(G699:G701)</f>
        <v>225000</v>
      </c>
      <c r="H702" s="51">
        <f>SUM(H699:H701)</f>
        <v>125000</v>
      </c>
      <c r="I702" s="51">
        <f>SUM(I699:I701)</f>
        <v>125000</v>
      </c>
      <c r="J702" s="51">
        <f>SUM(J699:J701)</f>
        <v>125000</v>
      </c>
      <c r="K702" s="51">
        <f>SUM(K699:K701)</f>
        <v>125000</v>
      </c>
      <c r="L702" s="51">
        <f>SUM(L699:L701)</f>
        <v>125000</v>
      </c>
      <c r="M702" s="51">
        <f>SUM(M699:M701)</f>
        <v>125000</v>
      </c>
      <c r="N702" s="51">
        <f>SUM(N699:N701)</f>
        <v>125000</v>
      </c>
      <c r="O702" s="51">
        <f>SUM(O699:O701)</f>
        <v>125000</v>
      </c>
      <c r="P702" s="51">
        <f>SUM(P699:P701)</f>
        <v>125000</v>
      </c>
      <c r="Q702" s="51">
        <f>SUM(Q699:Q701)</f>
        <v>125000</v>
      </c>
      <c r="R702" s="51">
        <f>SUM(R699:R701)</f>
        <v>125000</v>
      </c>
      <c r="S702" s="51">
        <f>SUM(S699:S701)</f>
        <v>125000</v>
      </c>
      <c r="T702" s="51">
        <f>SUM(T699:T701)</f>
        <v>125000</v>
      </c>
      <c r="U702" s="51">
        <f>SUM(U699:U701)</f>
        <v>125000</v>
      </c>
      <c r="V702" s="51">
        <f>SUM(V699:V701)</f>
        <v>125000</v>
      </c>
      <c r="W702" s="51">
        <f>SUM(W699:W701)</f>
        <v>125000</v>
      </c>
      <c r="X702" s="51">
        <f>SUM(X699:X701)</f>
        <v>125000</v>
      </c>
      <c r="Y702" s="51">
        <f>SUM(Y699:Y701)</f>
        <v>125000</v>
      </c>
      <c r="Z702" s="51">
        <f>SUM(Z699:Z701)</f>
        <v>125000</v>
      </c>
      <c r="AA702" s="51">
        <f>SUM(AA699:AA701)</f>
        <v>125000</v>
      </c>
      <c r="AB702" s="51">
        <f>SUM(AB699:AB701)</f>
        <v>125000</v>
      </c>
      <c r="AC702" s="51">
        <f>SUM(AC699:AC701)</f>
        <v>125000</v>
      </c>
      <c r="AD702" s="51">
        <f>SUM(AD699:AD701)</f>
        <v>125000</v>
      </c>
      <c r="AE702" s="51">
        <f>SUM(AE699:AE701)</f>
        <v>125000</v>
      </c>
      <c r="AF702" s="51">
        <f>SUM(AF699:AF701)</f>
        <v>125000</v>
      </c>
      <c r="AG702" s="51">
        <f>SUM(AG699:AG701)</f>
        <v>125000</v>
      </c>
      <c r="AH702" s="51">
        <f>SUM(AH699:AH701)</f>
        <v>125000</v>
      </c>
      <c r="AI702" s="51">
        <f>SUM(AI699:AI701)</f>
        <v>125000</v>
      </c>
      <c r="AJ702" s="51">
        <f>SUM(AJ699:AJ701)</f>
        <v>125000</v>
      </c>
      <c r="AK702" s="51">
        <f>SUM(AK699:AK701)</f>
        <v>125000</v>
      </c>
      <c r="AL702" s="51">
        <f>SUM(AL699:AL701)</f>
        <v>125000</v>
      </c>
      <c r="AM702" s="51">
        <f>SUM(AM699:AM701)</f>
        <v>125000</v>
      </c>
      <c r="AN702" s="51">
        <f>SUM(AN699:AN701)</f>
        <v>125000</v>
      </c>
      <c r="AO702" s="51">
        <f>SUM(AO699:AO701)</f>
        <v>125000</v>
      </c>
      <c r="AP702" s="51">
        <f>SUM(AP699:AP701)</f>
        <v>125000</v>
      </c>
    </row>
    <row r="703">
      <c r="A703" s="11" t="inlineStr">
        <is>
          <t>Personnel (accounts, support, B2B sales)</t>
        </is>
      </c>
      <c r="B703" s="14" t="inlineStr">
        <is>
          <t>AED</t>
        </is>
      </c>
      <c r="C703" s="56">
        <f>SUM(G703:R703)</f>
        <v>600000</v>
      </c>
      <c r="D703" s="56">
        <f>SUM(S703:AD703)</f>
        <v>600000</v>
      </c>
      <c r="E703" s="56">
        <f>SUM(AE703:AP703)</f>
        <v>600000</v>
      </c>
      <c r="G703" s="12">
        <f>Assumptions!$C$81</f>
        <v>50000</v>
      </c>
      <c r="H703" s="12">
        <f>Assumptions!$C$81</f>
        <v>50000</v>
      </c>
      <c r="I703" s="12">
        <f>Assumptions!$C$81</f>
        <v>50000</v>
      </c>
      <c r="J703" s="12">
        <f>Assumptions!$C$81</f>
        <v>50000</v>
      </c>
      <c r="K703" s="12">
        <f>Assumptions!$C$81</f>
        <v>50000</v>
      </c>
      <c r="L703" s="12">
        <f>Assumptions!$C$81</f>
        <v>50000</v>
      </c>
      <c r="M703" s="12">
        <f>Assumptions!$C$81</f>
        <v>50000</v>
      </c>
      <c r="N703" s="12">
        <f>Assumptions!$C$81</f>
        <v>50000</v>
      </c>
      <c r="O703" s="12">
        <f>Assumptions!$C$81</f>
        <v>50000</v>
      </c>
      <c r="P703" s="12">
        <f>Assumptions!$C$81</f>
        <v>50000</v>
      </c>
      <c r="Q703" s="12">
        <f>Assumptions!$C$81</f>
        <v>50000</v>
      </c>
      <c r="R703" s="12">
        <f>Assumptions!$C$81</f>
        <v>50000</v>
      </c>
      <c r="S703" s="12">
        <f>Assumptions!$C$81</f>
        <v>50000</v>
      </c>
      <c r="T703" s="12">
        <f>Assumptions!$C$81</f>
        <v>50000</v>
      </c>
      <c r="U703" s="12">
        <f>Assumptions!$C$81</f>
        <v>50000</v>
      </c>
      <c r="V703" s="12">
        <f>Assumptions!$C$81</f>
        <v>50000</v>
      </c>
      <c r="W703" s="12">
        <f>Assumptions!$C$81</f>
        <v>50000</v>
      </c>
      <c r="X703" s="12">
        <f>Assumptions!$C$81</f>
        <v>50000</v>
      </c>
      <c r="Y703" s="12">
        <f>Assumptions!$C$81</f>
        <v>50000</v>
      </c>
      <c r="Z703" s="12">
        <f>Assumptions!$C$81</f>
        <v>50000</v>
      </c>
      <c r="AA703" s="12">
        <f>Assumptions!$C$81</f>
        <v>50000</v>
      </c>
      <c r="AB703" s="12">
        <f>Assumptions!$C$81</f>
        <v>50000</v>
      </c>
      <c r="AC703" s="12">
        <f>Assumptions!$C$81</f>
        <v>50000</v>
      </c>
      <c r="AD703" s="12">
        <f>Assumptions!$C$81</f>
        <v>50000</v>
      </c>
      <c r="AE703" s="12">
        <f>Assumptions!$C$81</f>
        <v>50000</v>
      </c>
      <c r="AF703" s="12">
        <f>Assumptions!$C$81</f>
        <v>50000</v>
      </c>
      <c r="AG703" s="12">
        <f>Assumptions!$C$81</f>
        <v>50000</v>
      </c>
      <c r="AH703" s="12">
        <f>Assumptions!$C$81</f>
        <v>50000</v>
      </c>
      <c r="AI703" s="12">
        <f>Assumptions!$C$81</f>
        <v>50000</v>
      </c>
      <c r="AJ703" s="12">
        <f>Assumptions!$C$81</f>
        <v>50000</v>
      </c>
      <c r="AK703" s="12">
        <f>Assumptions!$C$81</f>
        <v>50000</v>
      </c>
      <c r="AL703" s="12">
        <f>Assumptions!$C$81</f>
        <v>50000</v>
      </c>
      <c r="AM703" s="12">
        <f>Assumptions!$C$81</f>
        <v>50000</v>
      </c>
      <c r="AN703" s="12">
        <f>Assumptions!$C$81</f>
        <v>50000</v>
      </c>
      <c r="AO703" s="12">
        <f>Assumptions!$C$81</f>
        <v>50000</v>
      </c>
      <c r="AP703" s="12">
        <f>Assumptions!$C$81</f>
        <v>50000</v>
      </c>
    </row>
    <row r="704">
      <c r="A704" s="11" t="inlineStr">
        <is>
          <t>Office</t>
        </is>
      </c>
      <c r="B704" s="14" t="inlineStr">
        <is>
          <t>AED</t>
        </is>
      </c>
      <c r="C704" s="56">
        <f>SUM(G704:R704)</f>
        <v>500004</v>
      </c>
      <c r="D704" s="56">
        <f>SUM(S704:AD704)</f>
        <v>500004</v>
      </c>
      <c r="E704" s="56">
        <f>SUM(AE704:AP704)</f>
        <v>500004</v>
      </c>
      <c r="G704" s="12">
        <f>Assumptions!$C$82</f>
        <v>41667</v>
      </c>
      <c r="H704" s="12">
        <f>Assumptions!$C$82</f>
        <v>41667</v>
      </c>
      <c r="I704" s="12">
        <f>Assumptions!$C$82</f>
        <v>41667</v>
      </c>
      <c r="J704" s="12">
        <f>Assumptions!$C$82</f>
        <v>41667</v>
      </c>
      <c r="K704" s="12">
        <f>Assumptions!$C$82</f>
        <v>41667</v>
      </c>
      <c r="L704" s="12">
        <f>Assumptions!$C$82</f>
        <v>41667</v>
      </c>
      <c r="M704" s="12">
        <f>Assumptions!$C$82</f>
        <v>41667</v>
      </c>
      <c r="N704" s="12">
        <f>Assumptions!$C$82</f>
        <v>41667</v>
      </c>
      <c r="O704" s="12">
        <f>Assumptions!$C$82</f>
        <v>41667</v>
      </c>
      <c r="P704" s="12">
        <f>Assumptions!$C$82</f>
        <v>41667</v>
      </c>
      <c r="Q704" s="12">
        <f>Assumptions!$C$82</f>
        <v>41667</v>
      </c>
      <c r="R704" s="12">
        <f>Assumptions!$C$82</f>
        <v>41667</v>
      </c>
      <c r="S704" s="12">
        <f>Assumptions!$C$82</f>
        <v>41667</v>
      </c>
      <c r="T704" s="12">
        <f>Assumptions!$C$82</f>
        <v>41667</v>
      </c>
      <c r="U704" s="12">
        <f>Assumptions!$C$82</f>
        <v>41667</v>
      </c>
      <c r="V704" s="12">
        <f>Assumptions!$C$82</f>
        <v>41667</v>
      </c>
      <c r="W704" s="12">
        <f>Assumptions!$C$82</f>
        <v>41667</v>
      </c>
      <c r="X704" s="12">
        <f>Assumptions!$C$82</f>
        <v>41667</v>
      </c>
      <c r="Y704" s="12">
        <f>Assumptions!$C$82</f>
        <v>41667</v>
      </c>
      <c r="Z704" s="12">
        <f>Assumptions!$C$82</f>
        <v>41667</v>
      </c>
      <c r="AA704" s="12">
        <f>Assumptions!$C$82</f>
        <v>41667</v>
      </c>
      <c r="AB704" s="12">
        <f>Assumptions!$C$82</f>
        <v>41667</v>
      </c>
      <c r="AC704" s="12">
        <f>Assumptions!$C$82</f>
        <v>41667</v>
      </c>
      <c r="AD704" s="12">
        <f>Assumptions!$C$82</f>
        <v>41667</v>
      </c>
      <c r="AE704" s="12">
        <f>Assumptions!$C$82</f>
        <v>41667</v>
      </c>
      <c r="AF704" s="12">
        <f>Assumptions!$C$82</f>
        <v>41667</v>
      </c>
      <c r="AG704" s="12">
        <f>Assumptions!$C$82</f>
        <v>41667</v>
      </c>
      <c r="AH704" s="12">
        <f>Assumptions!$C$82</f>
        <v>41667</v>
      </c>
      <c r="AI704" s="12">
        <f>Assumptions!$C$82</f>
        <v>41667</v>
      </c>
      <c r="AJ704" s="12">
        <f>Assumptions!$C$82</f>
        <v>41667</v>
      </c>
      <c r="AK704" s="12">
        <f>Assumptions!$C$82</f>
        <v>41667</v>
      </c>
      <c r="AL704" s="12">
        <f>Assumptions!$C$82</f>
        <v>41667</v>
      </c>
      <c r="AM704" s="12">
        <f>Assumptions!$C$82</f>
        <v>41667</v>
      </c>
      <c r="AN704" s="12">
        <f>Assumptions!$C$82</f>
        <v>41667</v>
      </c>
      <c r="AO704" s="12">
        <f>Assumptions!$C$82</f>
        <v>41667</v>
      </c>
      <c r="AP704" s="12">
        <f>Assumptions!$C$82</f>
        <v>41667</v>
      </c>
    </row>
    <row r="705">
      <c r="A705" s="11" t="inlineStr">
        <is>
          <t>D&amp;O and PI insurance</t>
        </is>
      </c>
      <c r="B705" s="14" t="inlineStr">
        <is>
          <t>AED</t>
        </is>
      </c>
      <c r="C705" s="56">
        <f>SUM(G705:R705)</f>
        <v>99996</v>
      </c>
      <c r="D705" s="56">
        <f>SUM(S705:AD705)</f>
        <v>99996</v>
      </c>
      <c r="E705" s="56">
        <f>SUM(AE705:AP705)</f>
        <v>99996</v>
      </c>
      <c r="G705" s="12">
        <f>Assumptions!$C$83</f>
        <v>8333</v>
      </c>
      <c r="H705" s="12">
        <f>Assumptions!$C$83</f>
        <v>8333</v>
      </c>
      <c r="I705" s="12">
        <f>Assumptions!$C$83</f>
        <v>8333</v>
      </c>
      <c r="J705" s="12">
        <f>Assumptions!$C$83</f>
        <v>8333</v>
      </c>
      <c r="K705" s="12">
        <f>Assumptions!$C$83</f>
        <v>8333</v>
      </c>
      <c r="L705" s="12">
        <f>Assumptions!$C$83</f>
        <v>8333</v>
      </c>
      <c r="M705" s="12">
        <f>Assumptions!$C$83</f>
        <v>8333</v>
      </c>
      <c r="N705" s="12">
        <f>Assumptions!$C$83</f>
        <v>8333</v>
      </c>
      <c r="O705" s="12">
        <f>Assumptions!$C$83</f>
        <v>8333</v>
      </c>
      <c r="P705" s="12">
        <f>Assumptions!$C$83</f>
        <v>8333</v>
      </c>
      <c r="Q705" s="12">
        <f>Assumptions!$C$83</f>
        <v>8333</v>
      </c>
      <c r="R705" s="12">
        <f>Assumptions!$C$83</f>
        <v>8333</v>
      </c>
      <c r="S705" s="12">
        <f>Assumptions!$C$83</f>
        <v>8333</v>
      </c>
      <c r="T705" s="12">
        <f>Assumptions!$C$83</f>
        <v>8333</v>
      </c>
      <c r="U705" s="12">
        <f>Assumptions!$C$83</f>
        <v>8333</v>
      </c>
      <c r="V705" s="12">
        <f>Assumptions!$C$83</f>
        <v>8333</v>
      </c>
      <c r="W705" s="12">
        <f>Assumptions!$C$83</f>
        <v>8333</v>
      </c>
      <c r="X705" s="12">
        <f>Assumptions!$C$83</f>
        <v>8333</v>
      </c>
      <c r="Y705" s="12">
        <f>Assumptions!$C$83</f>
        <v>8333</v>
      </c>
      <c r="Z705" s="12">
        <f>Assumptions!$C$83</f>
        <v>8333</v>
      </c>
      <c r="AA705" s="12">
        <f>Assumptions!$C$83</f>
        <v>8333</v>
      </c>
      <c r="AB705" s="12">
        <f>Assumptions!$C$83</f>
        <v>8333</v>
      </c>
      <c r="AC705" s="12">
        <f>Assumptions!$C$83</f>
        <v>8333</v>
      </c>
      <c r="AD705" s="12">
        <f>Assumptions!$C$83</f>
        <v>8333</v>
      </c>
      <c r="AE705" s="12">
        <f>Assumptions!$C$83</f>
        <v>8333</v>
      </c>
      <c r="AF705" s="12">
        <f>Assumptions!$C$83</f>
        <v>8333</v>
      </c>
      <c r="AG705" s="12">
        <f>Assumptions!$C$83</f>
        <v>8333</v>
      </c>
      <c r="AH705" s="12">
        <f>Assumptions!$C$83</f>
        <v>8333</v>
      </c>
      <c r="AI705" s="12">
        <f>Assumptions!$C$83</f>
        <v>8333</v>
      </c>
      <c r="AJ705" s="12">
        <f>Assumptions!$C$83</f>
        <v>8333</v>
      </c>
      <c r="AK705" s="12">
        <f>Assumptions!$C$83</f>
        <v>8333</v>
      </c>
      <c r="AL705" s="12">
        <f>Assumptions!$C$83</f>
        <v>8333</v>
      </c>
      <c r="AM705" s="12">
        <f>Assumptions!$C$83</f>
        <v>8333</v>
      </c>
      <c r="AN705" s="12">
        <f>Assumptions!$C$83</f>
        <v>8333</v>
      </c>
      <c r="AO705" s="12">
        <f>Assumptions!$C$83</f>
        <v>8333</v>
      </c>
      <c r="AP705" s="12">
        <f>Assumptions!$C$83</f>
        <v>8333</v>
      </c>
    </row>
    <row r="706">
      <c r="A706" s="11" t="inlineStr">
        <is>
          <t>Board fees</t>
        </is>
      </c>
      <c r="B706" s="14" t="inlineStr">
        <is>
          <t>AED</t>
        </is>
      </c>
      <c r="C706" s="56">
        <f>SUM(G706:R706)</f>
        <v>480000</v>
      </c>
      <c r="D706" s="56">
        <f>SUM(S706:AD706)</f>
        <v>480000</v>
      </c>
      <c r="E706" s="56">
        <f>SUM(AE706:AP706)</f>
        <v>480000</v>
      </c>
      <c r="G706" s="12">
        <f>Assumptions!$C$84*Assumptions!$C$85</f>
        <v>40000</v>
      </c>
      <c r="H706" s="12">
        <f>Assumptions!$C$84*Assumptions!$C$85</f>
        <v>40000</v>
      </c>
      <c r="I706" s="12">
        <f>Assumptions!$C$84*Assumptions!$C$85</f>
        <v>40000</v>
      </c>
      <c r="J706" s="12">
        <f>Assumptions!$C$84*Assumptions!$C$85</f>
        <v>40000</v>
      </c>
      <c r="K706" s="12">
        <f>Assumptions!$C$84*Assumptions!$C$85</f>
        <v>40000</v>
      </c>
      <c r="L706" s="12">
        <f>Assumptions!$C$84*Assumptions!$C$85</f>
        <v>40000</v>
      </c>
      <c r="M706" s="12">
        <f>Assumptions!$C$84*Assumptions!$C$85</f>
        <v>40000</v>
      </c>
      <c r="N706" s="12">
        <f>Assumptions!$C$84*Assumptions!$C$85</f>
        <v>40000</v>
      </c>
      <c r="O706" s="12">
        <f>Assumptions!$C$84*Assumptions!$C$85</f>
        <v>40000</v>
      </c>
      <c r="P706" s="12">
        <f>Assumptions!$C$84*Assumptions!$C$85</f>
        <v>40000</v>
      </c>
      <c r="Q706" s="12">
        <f>Assumptions!$C$84*Assumptions!$C$85</f>
        <v>40000</v>
      </c>
      <c r="R706" s="12">
        <f>Assumptions!$C$84*Assumptions!$C$85</f>
        <v>40000</v>
      </c>
      <c r="S706" s="12">
        <f>Assumptions!$C$84*Assumptions!$C$85</f>
        <v>40000</v>
      </c>
      <c r="T706" s="12">
        <f>Assumptions!$C$84*Assumptions!$C$85</f>
        <v>40000</v>
      </c>
      <c r="U706" s="12">
        <f>Assumptions!$C$84*Assumptions!$C$85</f>
        <v>40000</v>
      </c>
      <c r="V706" s="12">
        <f>Assumptions!$C$84*Assumptions!$C$85</f>
        <v>40000</v>
      </c>
      <c r="W706" s="12">
        <f>Assumptions!$C$84*Assumptions!$C$85</f>
        <v>40000</v>
      </c>
      <c r="X706" s="12">
        <f>Assumptions!$C$84*Assumptions!$C$85</f>
        <v>40000</v>
      </c>
      <c r="Y706" s="12">
        <f>Assumptions!$C$84*Assumptions!$C$85</f>
        <v>40000</v>
      </c>
      <c r="Z706" s="12">
        <f>Assumptions!$C$84*Assumptions!$C$85</f>
        <v>40000</v>
      </c>
      <c r="AA706" s="12">
        <f>Assumptions!$C$84*Assumptions!$C$85</f>
        <v>40000</v>
      </c>
      <c r="AB706" s="12">
        <f>Assumptions!$C$84*Assumptions!$C$85</f>
        <v>40000</v>
      </c>
      <c r="AC706" s="12">
        <f>Assumptions!$C$84*Assumptions!$C$85</f>
        <v>40000</v>
      </c>
      <c r="AD706" s="12">
        <f>Assumptions!$C$84*Assumptions!$C$85</f>
        <v>40000</v>
      </c>
      <c r="AE706" s="12">
        <f>Assumptions!$C$84*Assumptions!$C$85</f>
        <v>40000</v>
      </c>
      <c r="AF706" s="12">
        <f>Assumptions!$C$84*Assumptions!$C$85</f>
        <v>40000</v>
      </c>
      <c r="AG706" s="12">
        <f>Assumptions!$C$84*Assumptions!$C$85</f>
        <v>40000</v>
      </c>
      <c r="AH706" s="12">
        <f>Assumptions!$C$84*Assumptions!$C$85</f>
        <v>40000</v>
      </c>
      <c r="AI706" s="12">
        <f>Assumptions!$C$84*Assumptions!$C$85</f>
        <v>40000</v>
      </c>
      <c r="AJ706" s="12">
        <f>Assumptions!$C$84*Assumptions!$C$85</f>
        <v>40000</v>
      </c>
      <c r="AK706" s="12">
        <f>Assumptions!$C$84*Assumptions!$C$85</f>
        <v>40000</v>
      </c>
      <c r="AL706" s="12">
        <f>Assumptions!$C$84*Assumptions!$C$85</f>
        <v>40000</v>
      </c>
      <c r="AM706" s="12">
        <f>Assumptions!$C$84*Assumptions!$C$85</f>
        <v>40000</v>
      </c>
      <c r="AN706" s="12">
        <f>Assumptions!$C$84*Assumptions!$C$85</f>
        <v>40000</v>
      </c>
      <c r="AO706" s="12">
        <f>Assumptions!$C$84*Assumptions!$C$85</f>
        <v>40000</v>
      </c>
      <c r="AP706" s="12">
        <f>Assumptions!$C$84*Assumptions!$C$85</f>
        <v>40000</v>
      </c>
    </row>
    <row r="707">
      <c r="A707" s="11" t="inlineStr">
        <is>
          <t>Legal, regulatory and accounting</t>
        </is>
      </c>
      <c r="B707" s="14" t="inlineStr">
        <is>
          <t>AED</t>
        </is>
      </c>
      <c r="C707" s="56">
        <f>SUM(G707:R707)</f>
        <v>140000</v>
      </c>
      <c r="D707" s="56">
        <f>SUM(S707:AD707)</f>
        <v>90000</v>
      </c>
      <c r="E707" s="56">
        <f>SUM(AE707:AP707)</f>
        <v>90000</v>
      </c>
      <c r="G707" s="12">
        <f>Assumptions!$C$86+IF(G636=1,Assumptions!$C$87,0)</f>
        <v>57500</v>
      </c>
      <c r="H707" s="12">
        <f>Assumptions!$C$86+IF(H636=1,Assumptions!$C$87,0)</f>
        <v>7500</v>
      </c>
      <c r="I707" s="12">
        <f>Assumptions!$C$86+IF(I636=1,Assumptions!$C$87,0)</f>
        <v>7500</v>
      </c>
      <c r="J707" s="12">
        <f>Assumptions!$C$86+IF(J636=1,Assumptions!$C$87,0)</f>
        <v>7500</v>
      </c>
      <c r="K707" s="12">
        <f>Assumptions!$C$86+IF(K636=1,Assumptions!$C$87,0)</f>
        <v>7500</v>
      </c>
      <c r="L707" s="12">
        <f>Assumptions!$C$86+IF(L636=1,Assumptions!$C$87,0)</f>
        <v>7500</v>
      </c>
      <c r="M707" s="12">
        <f>Assumptions!$C$86+IF(M636=1,Assumptions!$C$87,0)</f>
        <v>7500</v>
      </c>
      <c r="N707" s="12">
        <f>Assumptions!$C$86+IF(N636=1,Assumptions!$C$87,0)</f>
        <v>7500</v>
      </c>
      <c r="O707" s="12">
        <f>Assumptions!$C$86+IF(O636=1,Assumptions!$C$87,0)</f>
        <v>7500</v>
      </c>
      <c r="P707" s="12">
        <f>Assumptions!$C$86+IF(P636=1,Assumptions!$C$87,0)</f>
        <v>7500</v>
      </c>
      <c r="Q707" s="12">
        <f>Assumptions!$C$86+IF(Q636=1,Assumptions!$C$87,0)</f>
        <v>7500</v>
      </c>
      <c r="R707" s="12">
        <f>Assumptions!$C$86+IF(R636=1,Assumptions!$C$87,0)</f>
        <v>7500</v>
      </c>
      <c r="S707" s="12">
        <f>Assumptions!$C$86+IF(S636=1,Assumptions!$C$87,0)</f>
        <v>7500</v>
      </c>
      <c r="T707" s="12">
        <f>Assumptions!$C$86+IF(T636=1,Assumptions!$C$87,0)</f>
        <v>7500</v>
      </c>
      <c r="U707" s="12">
        <f>Assumptions!$C$86+IF(U636=1,Assumptions!$C$87,0)</f>
        <v>7500</v>
      </c>
      <c r="V707" s="12">
        <f>Assumptions!$C$86+IF(V636=1,Assumptions!$C$87,0)</f>
        <v>7500</v>
      </c>
      <c r="W707" s="12">
        <f>Assumptions!$C$86+IF(W636=1,Assumptions!$C$87,0)</f>
        <v>7500</v>
      </c>
      <c r="X707" s="12">
        <f>Assumptions!$C$86+IF(X636=1,Assumptions!$C$87,0)</f>
        <v>7500</v>
      </c>
      <c r="Y707" s="12">
        <f>Assumptions!$C$86+IF(Y636=1,Assumptions!$C$87,0)</f>
        <v>7500</v>
      </c>
      <c r="Z707" s="12">
        <f>Assumptions!$C$86+IF(Z636=1,Assumptions!$C$87,0)</f>
        <v>7500</v>
      </c>
      <c r="AA707" s="12">
        <f>Assumptions!$C$86+IF(AA636=1,Assumptions!$C$87,0)</f>
        <v>7500</v>
      </c>
      <c r="AB707" s="12">
        <f>Assumptions!$C$86+IF(AB636=1,Assumptions!$C$87,0)</f>
        <v>7500</v>
      </c>
      <c r="AC707" s="12">
        <f>Assumptions!$C$86+IF(AC636=1,Assumptions!$C$87,0)</f>
        <v>7500</v>
      </c>
      <c r="AD707" s="12">
        <f>Assumptions!$C$86+IF(AD636=1,Assumptions!$C$87,0)</f>
        <v>7500</v>
      </c>
      <c r="AE707" s="12">
        <f>Assumptions!$C$86+IF(AE636=1,Assumptions!$C$87,0)</f>
        <v>7500</v>
      </c>
      <c r="AF707" s="12">
        <f>Assumptions!$C$86+IF(AF636=1,Assumptions!$C$87,0)</f>
        <v>7500</v>
      </c>
      <c r="AG707" s="12">
        <f>Assumptions!$C$86+IF(AG636=1,Assumptions!$C$87,0)</f>
        <v>7500</v>
      </c>
      <c r="AH707" s="12">
        <f>Assumptions!$C$86+IF(AH636=1,Assumptions!$C$87,0)</f>
        <v>7500</v>
      </c>
      <c r="AI707" s="12">
        <f>Assumptions!$C$86+IF(AI636=1,Assumptions!$C$87,0)</f>
        <v>7500</v>
      </c>
      <c r="AJ707" s="12">
        <f>Assumptions!$C$86+IF(AJ636=1,Assumptions!$C$87,0)</f>
        <v>7500</v>
      </c>
      <c r="AK707" s="12">
        <f>Assumptions!$C$86+IF(AK636=1,Assumptions!$C$87,0)</f>
        <v>7500</v>
      </c>
      <c r="AL707" s="12">
        <f>Assumptions!$C$86+IF(AL636=1,Assumptions!$C$87,0)</f>
        <v>7500</v>
      </c>
      <c r="AM707" s="12">
        <f>Assumptions!$C$86+IF(AM636=1,Assumptions!$C$87,0)</f>
        <v>7500</v>
      </c>
      <c r="AN707" s="12">
        <f>Assumptions!$C$86+IF(AN636=1,Assumptions!$C$87,0)</f>
        <v>7500</v>
      </c>
      <c r="AO707" s="12">
        <f>Assumptions!$C$86+IF(AO636=1,Assumptions!$C$87,0)</f>
        <v>7500</v>
      </c>
      <c r="AP707" s="12">
        <f>Assumptions!$C$86+IF(AP636=1,Assumptions!$C$87,0)</f>
        <v>7500</v>
      </c>
    </row>
    <row r="708">
      <c r="A708" s="35" t="inlineStr">
        <is>
          <t>Cash (AED)</t>
        </is>
      </c>
      <c r="B708" s="14" t="inlineStr">
        <is>
          <t>AED</t>
        </is>
      </c>
      <c r="C708" s="56">
        <f>SUM(G708:R708)</f>
        <v>0</v>
      </c>
      <c r="D708" s="56">
        <f>SUM(S708:AD708)</f>
        <v>0</v>
      </c>
      <c r="E708" s="56">
        <f>SUM(AE708:AP708)</f>
        <v>0</v>
      </c>
      <c r="G708" s="12">
        <f>Assumptions!$C$88</f>
        <v>0</v>
      </c>
      <c r="H708" s="12">
        <f>Assumptions!$C$88</f>
        <v>0</v>
      </c>
      <c r="I708" s="12">
        <f>Assumptions!$C$88</f>
        <v>0</v>
      </c>
      <c r="J708" s="12">
        <f>Assumptions!$C$88</f>
        <v>0</v>
      </c>
      <c r="K708" s="12">
        <f>Assumptions!$C$88</f>
        <v>0</v>
      </c>
      <c r="L708" s="12">
        <f>Assumptions!$C$88</f>
        <v>0</v>
      </c>
      <c r="M708" s="12">
        <f>Assumptions!$C$88</f>
        <v>0</v>
      </c>
      <c r="N708" s="12">
        <f>Assumptions!$C$88</f>
        <v>0</v>
      </c>
      <c r="O708" s="12">
        <f>Assumptions!$C$88</f>
        <v>0</v>
      </c>
      <c r="P708" s="12">
        <f>Assumptions!$C$88</f>
        <v>0</v>
      </c>
      <c r="Q708" s="12">
        <f>Assumptions!$C$88</f>
        <v>0</v>
      </c>
      <c r="R708" s="12">
        <f>Assumptions!$C$88</f>
        <v>0</v>
      </c>
      <c r="S708" s="12">
        <f>Assumptions!$C$88</f>
        <v>0</v>
      </c>
      <c r="T708" s="12">
        <f>Assumptions!$C$88</f>
        <v>0</v>
      </c>
      <c r="U708" s="12">
        <f>Assumptions!$C$88</f>
        <v>0</v>
      </c>
      <c r="V708" s="12">
        <f>Assumptions!$C$88</f>
        <v>0</v>
      </c>
      <c r="W708" s="12">
        <f>Assumptions!$C$88</f>
        <v>0</v>
      </c>
      <c r="X708" s="12">
        <f>Assumptions!$C$88</f>
        <v>0</v>
      </c>
      <c r="Y708" s="12">
        <f>Assumptions!$C$88</f>
        <v>0</v>
      </c>
      <c r="Z708" s="12">
        <f>Assumptions!$C$88</f>
        <v>0</v>
      </c>
      <c r="AA708" s="12">
        <f>Assumptions!$C$88</f>
        <v>0</v>
      </c>
      <c r="AB708" s="12">
        <f>Assumptions!$C$88</f>
        <v>0</v>
      </c>
      <c r="AC708" s="12">
        <f>Assumptions!$C$88</f>
        <v>0</v>
      </c>
      <c r="AD708" s="12">
        <f>Assumptions!$C$88</f>
        <v>0</v>
      </c>
      <c r="AE708" s="12">
        <f>Assumptions!$C$88</f>
        <v>0</v>
      </c>
      <c r="AF708" s="12">
        <f>Assumptions!$C$88</f>
        <v>0</v>
      </c>
      <c r="AG708" s="12">
        <f>Assumptions!$C$88</f>
        <v>0</v>
      </c>
      <c r="AH708" s="12">
        <f>Assumptions!$C$88</f>
        <v>0</v>
      </c>
      <c r="AI708" s="12">
        <f>Assumptions!$C$88</f>
        <v>0</v>
      </c>
      <c r="AJ708" s="12">
        <f>Assumptions!$C$88</f>
        <v>0</v>
      </c>
      <c r="AK708" s="12">
        <f>Assumptions!$C$88</f>
        <v>0</v>
      </c>
      <c r="AL708" s="12">
        <f>Assumptions!$C$88</f>
        <v>0</v>
      </c>
      <c r="AM708" s="12">
        <f>Assumptions!$C$88</f>
        <v>0</v>
      </c>
      <c r="AN708" s="12">
        <f>Assumptions!$C$88</f>
        <v>0</v>
      </c>
      <c r="AO708" s="12">
        <f>Assumptions!$C$88</f>
        <v>0</v>
      </c>
      <c r="AP708" s="12">
        <f>Assumptions!$C$88</f>
        <v>0</v>
      </c>
    </row>
    <row r="709">
      <c r="A709" s="38" t="inlineStr">
        <is>
          <t>Administration</t>
        </is>
      </c>
      <c r="B709" s="58" t="inlineStr">
        <is>
          <t>AED</t>
        </is>
      </c>
      <c r="C709" s="59">
        <f>SUM(G709:R709)</f>
        <v>1820000</v>
      </c>
      <c r="D709" s="59">
        <f>SUM(S709:AD709)</f>
        <v>1770000</v>
      </c>
      <c r="E709" s="59">
        <f>SUM(AE709:AP709)</f>
        <v>1770000</v>
      </c>
      <c r="F709" s="40" t="n"/>
      <c r="G709" s="51">
        <f>SUM(G703:G708)</f>
        <v>197500</v>
      </c>
      <c r="H709" s="51">
        <f>SUM(H703:H708)</f>
        <v>147500</v>
      </c>
      <c r="I709" s="51">
        <f>SUM(I703:I708)</f>
        <v>147500</v>
      </c>
      <c r="J709" s="51">
        <f>SUM(J703:J708)</f>
        <v>147500</v>
      </c>
      <c r="K709" s="51">
        <f>SUM(K703:K708)</f>
        <v>147500</v>
      </c>
      <c r="L709" s="51">
        <f>SUM(L703:L708)</f>
        <v>147500</v>
      </c>
      <c r="M709" s="51">
        <f>SUM(M703:M708)</f>
        <v>147500</v>
      </c>
      <c r="N709" s="51">
        <f>SUM(N703:N708)</f>
        <v>147500</v>
      </c>
      <c r="O709" s="51">
        <f>SUM(O703:O708)</f>
        <v>147500</v>
      </c>
      <c r="P709" s="51">
        <f>SUM(P703:P708)</f>
        <v>147500</v>
      </c>
      <c r="Q709" s="51">
        <f>SUM(Q703:Q708)</f>
        <v>147500</v>
      </c>
      <c r="R709" s="51">
        <f>SUM(R703:R708)</f>
        <v>147500</v>
      </c>
      <c r="S709" s="51">
        <f>SUM(S703:S708)</f>
        <v>147500</v>
      </c>
      <c r="T709" s="51">
        <f>SUM(T703:T708)</f>
        <v>147500</v>
      </c>
      <c r="U709" s="51">
        <f>SUM(U703:U708)</f>
        <v>147500</v>
      </c>
      <c r="V709" s="51">
        <f>SUM(V703:V708)</f>
        <v>147500</v>
      </c>
      <c r="W709" s="51">
        <f>SUM(W703:W708)</f>
        <v>147500</v>
      </c>
      <c r="X709" s="51">
        <f>SUM(X703:X708)</f>
        <v>147500</v>
      </c>
      <c r="Y709" s="51">
        <f>SUM(Y703:Y708)</f>
        <v>147500</v>
      </c>
      <c r="Z709" s="51">
        <f>SUM(Z703:Z708)</f>
        <v>147500</v>
      </c>
      <c r="AA709" s="51">
        <f>SUM(AA703:AA708)</f>
        <v>147500</v>
      </c>
      <c r="AB709" s="51">
        <f>SUM(AB703:AB708)</f>
        <v>147500</v>
      </c>
      <c r="AC709" s="51">
        <f>SUM(AC703:AC708)</f>
        <v>147500</v>
      </c>
      <c r="AD709" s="51">
        <f>SUM(AD703:AD708)</f>
        <v>147500</v>
      </c>
      <c r="AE709" s="51">
        <f>SUM(AE703:AE708)</f>
        <v>147500</v>
      </c>
      <c r="AF709" s="51">
        <f>SUM(AF703:AF708)</f>
        <v>147500</v>
      </c>
      <c r="AG709" s="51">
        <f>SUM(AG703:AG708)</f>
        <v>147500</v>
      </c>
      <c r="AH709" s="51">
        <f>SUM(AH703:AH708)</f>
        <v>147500</v>
      </c>
      <c r="AI709" s="51">
        <f>SUM(AI703:AI708)</f>
        <v>147500</v>
      </c>
      <c r="AJ709" s="51">
        <f>SUM(AJ703:AJ708)</f>
        <v>147500</v>
      </c>
      <c r="AK709" s="51">
        <f>SUM(AK703:AK708)</f>
        <v>147500</v>
      </c>
      <c r="AL709" s="51">
        <f>SUM(AL703:AL708)</f>
        <v>147500</v>
      </c>
      <c r="AM709" s="51">
        <f>SUM(AM703:AM708)</f>
        <v>147500</v>
      </c>
      <c r="AN709" s="51">
        <f>SUM(AN703:AN708)</f>
        <v>147500</v>
      </c>
      <c r="AO709" s="51">
        <f>SUM(AO703:AO708)</f>
        <v>147500</v>
      </c>
      <c r="AP709" s="51">
        <f>SUM(AP703:AP708)</f>
        <v>147500</v>
      </c>
    </row>
    <row r="710">
      <c r="A710" s="11" t="inlineStr">
        <is>
          <t>Operating costs before contingency</t>
        </is>
      </c>
      <c r="B710" s="14" t="inlineStr">
        <is>
          <t>AED</t>
        </is>
      </c>
      <c r="C710" s="56">
        <f>SUM(G710:R710)</f>
        <v>6791247.090951</v>
      </c>
      <c r="D710" s="56">
        <f>SUM(S710:AD710)</f>
        <v>7661220.8856222</v>
      </c>
      <c r="E710" s="56">
        <f>SUM(AE710:AP710)</f>
        <v>8627299.91976673</v>
      </c>
      <c r="G710" s="12">
        <f>G688+G696+G698+G702+G709</f>
        <v>697384.709166286</v>
      </c>
      <c r="H710" s="12">
        <f>H688+H696+H698+H702+H709</f>
        <v>548880.334832617</v>
      </c>
      <c r="I710" s="12">
        <f>I688+I696+I698+I702+I709</f>
        <v>550291.916763263</v>
      </c>
      <c r="J710" s="12">
        <f>J688+J696+J698+J702+J709</f>
        <v>551626.630965849</v>
      </c>
      <c r="K710" s="12">
        <f>K688+K696+K698+K702+K709</f>
        <v>563705.966881526</v>
      </c>
      <c r="L710" s="12">
        <f>L688+L696+L698+L702+L709</f>
        <v>565720.799299678</v>
      </c>
      <c r="M710" s="12">
        <f>M688+M696+M698+M702+M709</f>
        <v>547676.452271267</v>
      </c>
      <c r="N710" s="12">
        <f>N688+N696+N698+N702+N709</f>
        <v>549577.755943264</v>
      </c>
      <c r="O710" s="12">
        <f>O688+O696+O698+O702+O709</f>
        <v>551429.0971282</v>
      </c>
      <c r="P710" s="12">
        <f>P688+P696+P698+P702+P709</f>
        <v>553234.464327307</v>
      </c>
      <c r="Q710" s="12">
        <f>Q688+Q696+Q698+Q702+Q709</f>
        <v>554997.487841504</v>
      </c>
      <c r="R710" s="12">
        <f>R688+R696+R698+R702+R709</f>
        <v>556721.47553024</v>
      </c>
      <c r="S710" s="12">
        <f>S688+S696+S698+S702+S709</f>
        <v>612933.658004578</v>
      </c>
      <c r="T710" s="12">
        <f>T688+T696+T698+T702+T709</f>
        <v>614906.249937564</v>
      </c>
      <c r="U710" s="12">
        <f>U688+U696+U698+U702+U709</f>
        <v>631821.857236627</v>
      </c>
      <c r="V710" s="12">
        <f>V688+V696+V698+V702+V709</f>
        <v>633685.031337956</v>
      </c>
      <c r="W710" s="12">
        <f>W688+W696+W698+W702+W709</f>
        <v>640477.664708591</v>
      </c>
      <c r="X710" s="12">
        <f>X688+X696+X698+X702+X709</f>
        <v>642125.781690526</v>
      </c>
      <c r="Y710" s="12">
        <f>Y688+Y696+Y698+Y702+Y709</f>
        <v>643732.824937459</v>
      </c>
      <c r="Z710" s="12">
        <f>Z688+Z696+Z698+Z702+Z709</f>
        <v>645301.93794342</v>
      </c>
      <c r="AA710" s="12">
        <f>AA688+AA696+AA698+AA702+AA709</f>
        <v>646835.994104406</v>
      </c>
      <c r="AB710" s="12">
        <f>AB688+AB696+AB698+AB702+AB709</f>
        <v>648337.62270287</v>
      </c>
      <c r="AC710" s="12">
        <f>AC688+AC696+AC698+AC702+AC709</f>
        <v>649809.232159707</v>
      </c>
      <c r="AD710" s="12">
        <f>AD688+AD696+AD698+AD702+AD709</f>
        <v>651253.030858501</v>
      </c>
      <c r="AE710" s="12">
        <f>AE688+AE696+AE698+AE702+AE709</f>
        <v>707582.552581896</v>
      </c>
      <c r="AF710" s="12">
        <f>AF688+AF696+AF698+AF702+AF709</f>
        <v>709318.127601643</v>
      </c>
      <c r="AG710" s="12">
        <f>AG688+AG696+AG698+AG702+AG709</f>
        <v>711004.336947799</v>
      </c>
      <c r="AH710" s="12">
        <f>AH688+AH696+AH698+AH702+AH709</f>
        <v>712645.074299867</v>
      </c>
      <c r="AI710" s="12">
        <f>AI688+AI696+AI698+AI702+AI709</f>
        <v>718474.97540789</v>
      </c>
      <c r="AJ710" s="12">
        <f>AJ688+AJ696+AJ698+AJ702+AJ709</f>
        <v>719931.189735263</v>
      </c>
      <c r="AK710" s="12">
        <f>AK688+AK696+AK698+AK702+AK709</f>
        <v>721351.673442924</v>
      </c>
      <c r="AL710" s="12">
        <f>AL688+AL696+AL698+AL702+AL709</f>
        <v>722739.129127664</v>
      </c>
      <c r="AM710" s="12">
        <f>AM688+AM696+AM698+AM702+AM709</f>
        <v>724096.030179315</v>
      </c>
      <c r="AN710" s="12">
        <f>AN688+AN696+AN698+AN702+AN709</f>
        <v>725424.642579301</v>
      </c>
      <c r="AO710" s="12">
        <f>AO688+AO696+AO698+AO702+AO709</f>
        <v>726727.044425751</v>
      </c>
      <c r="AP710" s="12">
        <f>AP688+AP696+AP698+AP702+AP709</f>
        <v>728005.143437421</v>
      </c>
    </row>
    <row r="711">
      <c r="A711" s="4" t="inlineStr">
        <is>
          <t>Contingency</t>
        </is>
      </c>
      <c r="B711" s="14" t="inlineStr">
        <is>
          <t>AED</t>
        </is>
      </c>
      <c r="C711" s="56">
        <f>SUM(G711:R711)</f>
        <v>1018687.06364265</v>
      </c>
      <c r="D711" s="56">
        <f>SUM(S711:AD711)</f>
        <v>1149183.13284333</v>
      </c>
      <c r="E711" s="56">
        <f>SUM(AE711:AP711)</f>
        <v>1294094.98796501</v>
      </c>
      <c r="G711" s="57">
        <f>G710*Assumptions!$C$91</f>
        <v>104607.706374943</v>
      </c>
      <c r="H711" s="57">
        <f>H710*Assumptions!$C$91</f>
        <v>82332.0502248926</v>
      </c>
      <c r="I711" s="57">
        <f>I710*Assumptions!$C$91</f>
        <v>82543.7875144895</v>
      </c>
      <c r="J711" s="57">
        <f>J710*Assumptions!$C$91</f>
        <v>82743.9946448774</v>
      </c>
      <c r="K711" s="57">
        <f>K710*Assumptions!$C$91</f>
        <v>84555.8950322289</v>
      </c>
      <c r="L711" s="57">
        <f>L710*Assumptions!$C$91</f>
        <v>84858.1198949517</v>
      </c>
      <c r="M711" s="57">
        <f>M710*Assumptions!$C$91</f>
        <v>82151.4678406901</v>
      </c>
      <c r="N711" s="57">
        <f>N710*Assumptions!$C$91</f>
        <v>82436.6633914897</v>
      </c>
      <c r="O711" s="57">
        <f>O710*Assumptions!$C$91</f>
        <v>82714.36456923</v>
      </c>
      <c r="P711" s="57">
        <f>P710*Assumptions!$C$91</f>
        <v>82985.1696490961</v>
      </c>
      <c r="Q711" s="57">
        <f>Q710*Assumptions!$C$91</f>
        <v>83249.6231762256</v>
      </c>
      <c r="R711" s="57">
        <f>R710*Assumptions!$C$91</f>
        <v>83508.2213295359</v>
      </c>
      <c r="S711" s="57">
        <f>S710*Assumptions!$C$91</f>
        <v>91940.0487006867</v>
      </c>
      <c r="T711" s="57">
        <f>T710*Assumptions!$C$91</f>
        <v>92235.9374906346</v>
      </c>
      <c r="U711" s="57">
        <f>U710*Assumptions!$C$91</f>
        <v>94773.278585494</v>
      </c>
      <c r="V711" s="57">
        <f>V710*Assumptions!$C$91</f>
        <v>95052.7547006935</v>
      </c>
      <c r="W711" s="57">
        <f>W710*Assumptions!$C$91</f>
        <v>96071.6497062886</v>
      </c>
      <c r="X711" s="57">
        <f>X710*Assumptions!$C$91</f>
        <v>96318.8672535789</v>
      </c>
      <c r="Y711" s="57">
        <f>Y710*Assumptions!$C$91</f>
        <v>96559.9237406188</v>
      </c>
      <c r="Z711" s="57">
        <f>Z710*Assumptions!$C$91</f>
        <v>96795.2906915129</v>
      </c>
      <c r="AA711" s="57">
        <f>AA710*Assumptions!$C$91</f>
        <v>97025.3991156609</v>
      </c>
      <c r="AB711" s="57">
        <f>AB710*Assumptions!$C$91</f>
        <v>97250.6434054305</v>
      </c>
      <c r="AC711" s="57">
        <f>AC710*Assumptions!$C$91</f>
        <v>97471.3848239561</v>
      </c>
      <c r="AD711" s="57">
        <f>AD710*Assumptions!$C$91</f>
        <v>97687.9546287751</v>
      </c>
      <c r="AE711" s="57">
        <f>AE710*Assumptions!$C$91</f>
        <v>106137.382887284</v>
      </c>
      <c r="AF711" s="57">
        <f>AF710*Assumptions!$C$91</f>
        <v>106397.719140246</v>
      </c>
      <c r="AG711" s="57">
        <f>AG710*Assumptions!$C$91</f>
        <v>106650.65054217</v>
      </c>
      <c r="AH711" s="57">
        <f>AH710*Assumptions!$C$91</f>
        <v>106896.76114498</v>
      </c>
      <c r="AI711" s="57">
        <f>AI710*Assumptions!$C$91</f>
        <v>107771.246311184</v>
      </c>
      <c r="AJ711" s="57">
        <f>AJ710*Assumptions!$C$91</f>
        <v>107989.678460289</v>
      </c>
      <c r="AK711" s="57">
        <f>AK710*Assumptions!$C$91</f>
        <v>108202.751016439</v>
      </c>
      <c r="AL711" s="57">
        <f>AL710*Assumptions!$C$91</f>
        <v>108410.86936915</v>
      </c>
      <c r="AM711" s="57">
        <f>AM710*Assumptions!$C$91</f>
        <v>108614.404526897</v>
      </c>
      <c r="AN711" s="57">
        <f>AN710*Assumptions!$C$91</f>
        <v>108813.696386895</v>
      </c>
      <c r="AO711" s="57">
        <f>AO710*Assumptions!$C$91</f>
        <v>109009.056663863</v>
      </c>
      <c r="AP711" s="57">
        <f>AP710*Assumptions!$C$91</f>
        <v>109200.771515613</v>
      </c>
    </row>
    <row r="712">
      <c r="A712" s="38" t="inlineStr">
        <is>
          <t>Result</t>
        </is>
      </c>
      <c r="B712" s="58" t="inlineStr">
        <is>
          <t>AED</t>
        </is>
      </c>
      <c r="C712" s="59">
        <f>SUM(G712:R712)</f>
        <v>-3361861.64890436</v>
      </c>
      <c r="D712" s="59">
        <f>SUM(S712:AD712)</f>
        <v>1031784.19363425</v>
      </c>
      <c r="E712" s="59">
        <f>SUM(AE712:AP712)</f>
        <v>4960905.56871112</v>
      </c>
      <c r="F712" s="40" t="n"/>
      <c r="G712" s="51">
        <f>G689-G696-G698-G702-G709-G711</f>
        <v>-664202.109998372</v>
      </c>
      <c r="H712" s="51">
        <f>H689-H696-H698-H702-H709-H711</f>
        <v>-473841.390636938</v>
      </c>
      <c r="I712" s="51">
        <f>I689-I696-I698-I702-I709-I711</f>
        <v>-457378.80483565</v>
      </c>
      <c r="J712" s="51">
        <f>J689-J696-J698-J702-J709-J711</f>
        <v>-442191.932869082</v>
      </c>
      <c r="K712" s="51">
        <f>K689-K696-K698-K702-K709-K711</f>
        <v>-239857.574000755</v>
      </c>
      <c r="L712" s="51">
        <f>L689-L696-L698-L702-L709-L711</f>
        <v>-214376.874726664</v>
      </c>
      <c r="M712" s="51">
        <f>M689-M696-M698-M702-M709-M711</f>
        <v>-176679.160157685</v>
      </c>
      <c r="N712" s="51">
        <f>N689-N696-N698-N702-N709-N711</f>
        <v>-162923.713060165</v>
      </c>
      <c r="O712" s="51">
        <f>O689-O696-O698-O702-O709-O711</f>
        <v>-150032.760170139</v>
      </c>
      <c r="P712" s="51">
        <f>P689-P696-P698-P702-P709-P711</f>
        <v>-137935.743085359</v>
      </c>
      <c r="Q712" s="51">
        <f>Q689-Q696-Q698-Q702-Q709-Q711</f>
        <v>-126568.579557689</v>
      </c>
      <c r="R712" s="51">
        <f>R689-R696-R698-R702-R709-R711</f>
        <v>-115873.00580586</v>
      </c>
      <c r="S712" s="51">
        <f>S689-S696-S698-S702-S709-S711</f>
        <v>-76207.7261430881</v>
      </c>
      <c r="T712" s="51">
        <f>T689-T696-T698-T702-T709-T711</f>
        <v>-61204.4840499721</v>
      </c>
      <c r="U712" s="51">
        <f>U689-U696-U698-U702-U709-U711</f>
        <v>-64411.068273182</v>
      </c>
      <c r="V712" s="51">
        <f>V689-V696-V698-V702-V709-V711</f>
        <v>-51249.0472124494</v>
      </c>
      <c r="W712" s="51">
        <f>W689-W696-W698-W702-W709-W711</f>
        <v>125040.891293923</v>
      </c>
      <c r="X712" s="51">
        <f>X689-X696-X698-X702-X709-X711</f>
        <v>136450.410010483</v>
      </c>
      <c r="Y712" s="51">
        <f>Y689-Y696-Y698-Y702-Y709-Y711</f>
        <v>147173.43737855</v>
      </c>
      <c r="Z712" s="51">
        <f>Z689-Z696-Z698-Z702-Z709-Z711</f>
        <v>157263.661742495</v>
      </c>
      <c r="AA712" s="51">
        <f>AA689-AA696-AA698-AA702-AA709-AA711</f>
        <v>166770.050282409</v>
      </c>
      <c r="AB712" s="51">
        <f>AB689-AB696-AB698-AB702-AB709-AB711</f>
        <v>175737.312267597</v>
      </c>
      <c r="AC712" s="51">
        <f>AC689-AC696-AC698-AC702-AC709-AC711</f>
        <v>184206.312916823</v>
      </c>
      <c r="AD712" s="51">
        <f>AD689-AD696-AD698-AD702-AD709-AD711</f>
        <v>192214.443420666</v>
      </c>
      <c r="AE712" s="51">
        <f>AE689-AE696-AE698-AE702-AE709-AE711</f>
        <v>261529.678260717</v>
      </c>
      <c r="AF712" s="51">
        <f>AF689-AF696-AF698-AF702-AF709-AF711</f>
        <v>274652.877345377</v>
      </c>
      <c r="AG712" s="51">
        <f>AG689-AG696-AG698-AG702-AG709-AG711</f>
        <v>286946.497036561</v>
      </c>
      <c r="AH712" s="51">
        <f>AH689-AH696-AH698-AH702-AH709-AH711</f>
        <v>298477.461553524</v>
      </c>
      <c r="AI712" s="51">
        <f>AI689-AI696-AI698-AI702-AI709-AI711</f>
        <v>448653.996102689</v>
      </c>
      <c r="AJ712" s="51">
        <f>AJ689-AJ696-AJ698-AJ702-AJ709-AJ711</f>
        <v>458669.365108079</v>
      </c>
      <c r="AK712" s="51">
        <f>AK689-AK696-AK698-AK702-AK709-AK711</f>
        <v>468088.790376158</v>
      </c>
      <c r="AL712" s="51">
        <f>AL689-AL696-AL698-AL702-AL709-AL711</f>
        <v>476958.312980144</v>
      </c>
      <c r="AM712" s="51">
        <f>AM689-AM696-AM698-AM702-AM709-AM711</f>
        <v>485319.977394984</v>
      </c>
      <c r="AN712" s="51">
        <f>AN689-AN696-AN698-AN702-AN709-AN711</f>
        <v>493212.219389315</v>
      </c>
      <c r="AO712" s="51">
        <f>AO689-AO696-AO698-AO702-AO709-AO711</f>
        <v>500670.212872381</v>
      </c>
      <c r="AP712" s="51">
        <f>AP689-AP696-AP698-AP702-AP709-AP711</f>
        <v>507726.180291192</v>
      </c>
    </row>
    <row r="715">
      <c r="A715" s="11" t="inlineStr">
        <is>
          <t>Funding</t>
        </is>
      </c>
      <c r="B715" s="14" t="inlineStr">
        <is>
          <t>AED</t>
        </is>
      </c>
      <c r="C715" s="56">
        <f>SUM(G715:R715)</f>
        <v>7000000</v>
      </c>
      <c r="D715" s="56">
        <f>SUM(S715:AD715)</f>
        <v>0</v>
      </c>
      <c r="E715" s="56">
        <f>SUM(AE715:AP715)</f>
        <v>0</v>
      </c>
      <c r="G715" s="12">
        <f>IF(G636=1,Assumptions!$C$7,0)</f>
        <v>7000000</v>
      </c>
      <c r="H715" s="12">
        <f>IF(H636=1,Assumptions!$C$7,0)</f>
        <v>0</v>
      </c>
      <c r="I715" s="12">
        <f>IF(I636=1,Assumptions!$C$7,0)</f>
        <v>0</v>
      </c>
      <c r="J715" s="12">
        <f>IF(J636=1,Assumptions!$C$7,0)</f>
        <v>0</v>
      </c>
      <c r="K715" s="12">
        <f>IF(K636=1,Assumptions!$C$7,0)</f>
        <v>0</v>
      </c>
      <c r="L715" s="12">
        <f>IF(L636=1,Assumptions!$C$7,0)</f>
        <v>0</v>
      </c>
      <c r="M715" s="12">
        <f>IF(M636=1,Assumptions!$C$7,0)</f>
        <v>0</v>
      </c>
      <c r="N715" s="12">
        <f>IF(N636=1,Assumptions!$C$7,0)</f>
        <v>0</v>
      </c>
      <c r="O715" s="12">
        <f>IF(O636=1,Assumptions!$C$7,0)</f>
        <v>0</v>
      </c>
      <c r="P715" s="12">
        <f>IF(P636=1,Assumptions!$C$7,0)</f>
        <v>0</v>
      </c>
      <c r="Q715" s="12">
        <f>IF(Q636=1,Assumptions!$C$7,0)</f>
        <v>0</v>
      </c>
      <c r="R715" s="12">
        <f>IF(R636=1,Assumptions!$C$7,0)</f>
        <v>0</v>
      </c>
      <c r="S715" s="12">
        <f>IF(S636=1,Assumptions!$C$7,0)</f>
        <v>0</v>
      </c>
      <c r="T715" s="12">
        <f>IF(T636=1,Assumptions!$C$7,0)</f>
        <v>0</v>
      </c>
      <c r="U715" s="12">
        <f>IF(U636=1,Assumptions!$C$7,0)</f>
        <v>0</v>
      </c>
      <c r="V715" s="12">
        <f>IF(V636=1,Assumptions!$C$7,0)</f>
        <v>0</v>
      </c>
      <c r="W715" s="12">
        <f>IF(W636=1,Assumptions!$C$7,0)</f>
        <v>0</v>
      </c>
      <c r="X715" s="12">
        <f>IF(X636=1,Assumptions!$C$7,0)</f>
        <v>0</v>
      </c>
      <c r="Y715" s="12">
        <f>IF(Y636=1,Assumptions!$C$7,0)</f>
        <v>0</v>
      </c>
      <c r="Z715" s="12">
        <f>IF(Z636=1,Assumptions!$C$7,0)</f>
        <v>0</v>
      </c>
      <c r="AA715" s="12">
        <f>IF(AA636=1,Assumptions!$C$7,0)</f>
        <v>0</v>
      </c>
      <c r="AB715" s="12">
        <f>IF(AB636=1,Assumptions!$C$7,0)</f>
        <v>0</v>
      </c>
      <c r="AC715" s="12">
        <f>IF(AC636=1,Assumptions!$C$7,0)</f>
        <v>0</v>
      </c>
      <c r="AD715" s="12">
        <f>IF(AD636=1,Assumptions!$C$7,0)</f>
        <v>0</v>
      </c>
      <c r="AE715" s="12">
        <f>IF(AE636=1,Assumptions!$C$7,0)</f>
        <v>0</v>
      </c>
      <c r="AF715" s="12">
        <f>IF(AF636=1,Assumptions!$C$7,0)</f>
        <v>0</v>
      </c>
      <c r="AG715" s="12">
        <f>IF(AG636=1,Assumptions!$C$7,0)</f>
        <v>0</v>
      </c>
      <c r="AH715" s="12">
        <f>IF(AH636=1,Assumptions!$C$7,0)</f>
        <v>0</v>
      </c>
      <c r="AI715" s="12">
        <f>IF(AI636=1,Assumptions!$C$7,0)</f>
        <v>0</v>
      </c>
      <c r="AJ715" s="12">
        <f>IF(AJ636=1,Assumptions!$C$7,0)</f>
        <v>0</v>
      </c>
      <c r="AK715" s="12">
        <f>IF(AK636=1,Assumptions!$C$7,0)</f>
        <v>0</v>
      </c>
      <c r="AL715" s="12">
        <f>IF(AL636=1,Assumptions!$C$7,0)</f>
        <v>0</v>
      </c>
      <c r="AM715" s="12">
        <f>IF(AM636=1,Assumptions!$C$7,0)</f>
        <v>0</v>
      </c>
      <c r="AN715" s="12">
        <f>IF(AN636=1,Assumptions!$C$7,0)</f>
        <v>0</v>
      </c>
      <c r="AO715" s="12">
        <f>IF(AO636=1,Assumptions!$C$7,0)</f>
        <v>0</v>
      </c>
      <c r="AP715" s="12">
        <f>IF(AP636=1,Assumptions!$C$7,0)</f>
        <v>0</v>
      </c>
    </row>
    <row r="716">
      <c r="A716" s="38" t="inlineStr">
        <is>
          <t>Cash at end of month</t>
        </is>
      </c>
      <c r="B716" s="58" t="inlineStr">
        <is>
          <t>AED</t>
        </is>
      </c>
      <c r="C716" s="59">
        <f>R716</f>
        <v>3638138.35109564</v>
      </c>
      <c r="D716" s="59">
        <f>AD716</f>
        <v>4669922.5447299</v>
      </c>
      <c r="E716" s="59">
        <f>AP716</f>
        <v>9630828.11344102</v>
      </c>
      <c r="F716" s="40" t="n"/>
      <c r="G716" s="51">
        <f>Assumptions!$C$8+G712+G715</f>
        <v>6335797.89000163</v>
      </c>
      <c r="H716" s="51">
        <f>G716+H712+H715</f>
        <v>5861956.49936469</v>
      </c>
      <c r="I716" s="51">
        <f>H716+I712+I715</f>
        <v>5404577.69452904</v>
      </c>
      <c r="J716" s="51">
        <f>I716+J712+J715</f>
        <v>4962385.76165996</v>
      </c>
      <c r="K716" s="51">
        <f>J716+K712+K715</f>
        <v>4722528.1876592</v>
      </c>
      <c r="L716" s="51">
        <f>K716+L712+L715</f>
        <v>4508151.31293254</v>
      </c>
      <c r="M716" s="51">
        <f>L716+M712+M715</f>
        <v>4331472.15277486</v>
      </c>
      <c r="N716" s="51">
        <f>M716+N712+N715</f>
        <v>4168548.43971469</v>
      </c>
      <c r="O716" s="51">
        <f>N716+O712+O715</f>
        <v>4018515.67954455</v>
      </c>
      <c r="P716" s="51">
        <f>O716+P712+P715</f>
        <v>3880579.93645919</v>
      </c>
      <c r="Q716" s="51">
        <f>P716+Q712+Q715</f>
        <v>3754011.3569015</v>
      </c>
      <c r="R716" s="51">
        <f>Q716+R712+R715</f>
        <v>3638138.35109564</v>
      </c>
      <c r="S716" s="51">
        <f>R716+S712+S715</f>
        <v>3561930.62495256</v>
      </c>
      <c r="T716" s="51">
        <f>S716+T712+T715</f>
        <v>3500726.14090258</v>
      </c>
      <c r="U716" s="51">
        <f>T716+U712+U715</f>
        <v>3436315.0726294</v>
      </c>
      <c r="V716" s="51">
        <f>U716+V712+V715</f>
        <v>3385066.02541695</v>
      </c>
      <c r="W716" s="51">
        <f>V716+W712+W715</f>
        <v>3510106.91671088</v>
      </c>
      <c r="X716" s="51">
        <f>W716+X712+X715</f>
        <v>3646557.32672136</v>
      </c>
      <c r="Y716" s="51">
        <f>X716+Y712+Y715</f>
        <v>3793730.76409991</v>
      </c>
      <c r="Z716" s="51">
        <f>Y716+Z712+Z715</f>
        <v>3950994.4258424</v>
      </c>
      <c r="AA716" s="51">
        <f>Z716+AA712+AA715</f>
        <v>4117764.47612481</v>
      </c>
      <c r="AB716" s="51">
        <f>AA716+AB712+AB715</f>
        <v>4293501.78839241</v>
      </c>
      <c r="AC716" s="51">
        <f>AB716+AC712+AC715</f>
        <v>4477708.10130923</v>
      </c>
      <c r="AD716" s="51">
        <f>AC716+AD712+AD715</f>
        <v>4669922.5447299</v>
      </c>
      <c r="AE716" s="51">
        <f>AD716+AE712+AE715</f>
        <v>4931452.22299062</v>
      </c>
      <c r="AF716" s="51">
        <f>AE716+AF712+AF715</f>
        <v>5206105.10033599</v>
      </c>
      <c r="AG716" s="51">
        <f>AF716+AG712+AG715</f>
        <v>5493051.59737255</v>
      </c>
      <c r="AH716" s="51">
        <f>AG716+AH712+AH715</f>
        <v>5791529.05892608</v>
      </c>
      <c r="AI716" s="51">
        <f>AH716+AI712+AI715</f>
        <v>6240183.05502876</v>
      </c>
      <c r="AJ716" s="51">
        <f>AI716+AJ712+AJ715</f>
        <v>6698852.42013684</v>
      </c>
      <c r="AK716" s="51">
        <f>AJ716+AK712+AK715</f>
        <v>7166941.210513</v>
      </c>
      <c r="AL716" s="51">
        <f>AK716+AL712+AL715</f>
        <v>7643899.52349315</v>
      </c>
      <c r="AM716" s="51">
        <f>AL716+AM712+AM715</f>
        <v>8129219.50088813</v>
      </c>
      <c r="AN716" s="51">
        <f>AM716+AN712+AN715</f>
        <v>8622431.72027745</v>
      </c>
      <c r="AO716" s="51">
        <f>AN716+AO712+AO715</f>
        <v>9123101.93314983</v>
      </c>
      <c r="AP716" s="51">
        <f>AO716+AP712+AP715</f>
        <v>9630828.11344102</v>
      </c>
    </row>
    <row r="717">
      <c r="A717" s="11" t="inlineStr">
        <is>
          <t>Lowest cash in the year</t>
        </is>
      </c>
      <c r="B717" s="14" t="inlineStr">
        <is>
          <t>AED</t>
        </is>
      </c>
      <c r="C717" s="63">
        <f>MIN(G716:R716)</f>
        <v>3638138.35109564</v>
      </c>
      <c r="D717" s="63">
        <f>MIN(S716:AD716)</f>
        <v>3385066.02541695</v>
      </c>
      <c r="E717" s="63">
        <f>MIN(AE716:AP716)</f>
        <v>4931452.22299062</v>
      </c>
    </row>
    <row r="718">
      <c r="A718" s="11" t="inlineStr">
        <is>
          <t>Month of the lowest cash</t>
        </is>
      </c>
      <c r="B718" s="14" t="inlineStr">
        <is>
          <t>month</t>
        </is>
      </c>
      <c r="C718" s="64">
        <f>MATCH(C717,G716:R716,0)+0</f>
        <v>12</v>
      </c>
      <c r="D718" s="64">
        <f>MATCH(D717,S716:AD716,0)+12</f>
        <v>16</v>
      </c>
      <c r="E718" s="64">
        <f>MATCH(E717,AE716:AP716,0)+24</f>
        <v>25</v>
      </c>
    </row>
    <row r="719">
      <c r="A719" s="11" t="inlineStr">
        <is>
          <t>Month number if the result is positive (999 if not)</t>
        </is>
      </c>
      <c r="B719" s="14" t="inlineStr">
        <is>
          <t>month</t>
        </is>
      </c>
      <c r="G719" s="25">
        <f>IF(G712&gt;0,G636,999)</f>
        <v>999</v>
      </c>
      <c r="H719" s="25">
        <f>IF(H712&gt;0,H636,999)</f>
        <v>999</v>
      </c>
      <c r="I719" s="25">
        <f>IF(I712&gt;0,I636,999)</f>
        <v>999</v>
      </c>
      <c r="J719" s="25">
        <f>IF(J712&gt;0,J636,999)</f>
        <v>999</v>
      </c>
      <c r="K719" s="25">
        <f>IF(K712&gt;0,K636,999)</f>
        <v>999</v>
      </c>
      <c r="L719" s="25">
        <f>IF(L712&gt;0,L636,999)</f>
        <v>999</v>
      </c>
      <c r="M719" s="25">
        <f>IF(M712&gt;0,M636,999)</f>
        <v>999</v>
      </c>
      <c r="N719" s="25">
        <f>IF(N712&gt;0,N636,999)</f>
        <v>999</v>
      </c>
      <c r="O719" s="25">
        <f>IF(O712&gt;0,O636,999)</f>
        <v>999</v>
      </c>
      <c r="P719" s="25">
        <f>IF(P712&gt;0,P636,999)</f>
        <v>999</v>
      </c>
      <c r="Q719" s="25">
        <f>IF(Q712&gt;0,Q636,999)</f>
        <v>999</v>
      </c>
      <c r="R719" s="25">
        <f>IF(R712&gt;0,R636,999)</f>
        <v>999</v>
      </c>
      <c r="S719" s="25">
        <f>IF(S712&gt;0,S636,999)</f>
        <v>999</v>
      </c>
      <c r="T719" s="25">
        <f>IF(T712&gt;0,T636,999)</f>
        <v>999</v>
      </c>
      <c r="U719" s="25">
        <f>IF(U712&gt;0,U636,999)</f>
        <v>999</v>
      </c>
      <c r="V719" s="25">
        <f>IF(V712&gt;0,V636,999)</f>
        <v>999</v>
      </c>
      <c r="W719" s="25">
        <f>IF(W712&gt;0,W636,999)</f>
        <v>17</v>
      </c>
      <c r="X719" s="25">
        <f>IF(X712&gt;0,X636,999)</f>
        <v>18</v>
      </c>
      <c r="Y719" s="25">
        <f>IF(Y712&gt;0,Y636,999)</f>
        <v>19</v>
      </c>
      <c r="Z719" s="25">
        <f>IF(Z712&gt;0,Z636,999)</f>
        <v>20</v>
      </c>
      <c r="AA719" s="25">
        <f>IF(AA712&gt;0,AA636,999)</f>
        <v>21</v>
      </c>
      <c r="AB719" s="25">
        <f>IF(AB712&gt;0,AB636,999)</f>
        <v>22</v>
      </c>
      <c r="AC719" s="25">
        <f>IF(AC712&gt;0,AC636,999)</f>
        <v>23</v>
      </c>
      <c r="AD719" s="25">
        <f>IF(AD712&gt;0,AD636,999)</f>
        <v>24</v>
      </c>
      <c r="AE719" s="25">
        <f>IF(AE712&gt;0,AE636,999)</f>
        <v>25</v>
      </c>
      <c r="AF719" s="25">
        <f>IF(AF712&gt;0,AF636,999)</f>
        <v>26</v>
      </c>
      <c r="AG719" s="25">
        <f>IF(AG712&gt;0,AG636,999)</f>
        <v>27</v>
      </c>
      <c r="AH719" s="25">
        <f>IF(AH712&gt;0,AH636,999)</f>
        <v>28</v>
      </c>
      <c r="AI719" s="25">
        <f>IF(AI712&gt;0,AI636,999)</f>
        <v>29</v>
      </c>
      <c r="AJ719" s="25">
        <f>IF(AJ712&gt;0,AJ636,999)</f>
        <v>30</v>
      </c>
      <c r="AK719" s="25">
        <f>IF(AK712&gt;0,AK636,999)</f>
        <v>31</v>
      </c>
      <c r="AL719" s="25">
        <f>IF(AL712&gt;0,AL636,999)</f>
        <v>32</v>
      </c>
      <c r="AM719" s="25">
        <f>IF(AM712&gt;0,AM636,999)</f>
        <v>33</v>
      </c>
      <c r="AN719" s="25">
        <f>IF(AN712&gt;0,AN636,999)</f>
        <v>34</v>
      </c>
      <c r="AO719" s="25">
        <f>IF(AO712&gt;0,AO636,999)</f>
        <v>35</v>
      </c>
      <c r="AP719" s="25">
        <f>IF(AP712&gt;0,AP636,999)</f>
        <v>36</v>
      </c>
    </row>
    <row r="720">
      <c r="A720" s="11" t="inlineStr">
        <is>
          <t>Month number if cash is below zero (999 if not)</t>
        </is>
      </c>
      <c r="B720" s="14" t="inlineStr">
        <is>
          <t>month</t>
        </is>
      </c>
      <c r="G720" s="25">
        <f>IF(G716&lt;0,G636,999)</f>
        <v>999</v>
      </c>
      <c r="H720" s="25">
        <f>IF(H716&lt;0,H636,999)</f>
        <v>999</v>
      </c>
      <c r="I720" s="25">
        <f>IF(I716&lt;0,I636,999)</f>
        <v>999</v>
      </c>
      <c r="J720" s="25">
        <f>IF(J716&lt;0,J636,999)</f>
        <v>999</v>
      </c>
      <c r="K720" s="25">
        <f>IF(K716&lt;0,K636,999)</f>
        <v>999</v>
      </c>
      <c r="L720" s="25">
        <f>IF(L716&lt;0,L636,999)</f>
        <v>999</v>
      </c>
      <c r="M720" s="25">
        <f>IF(M716&lt;0,M636,999)</f>
        <v>999</v>
      </c>
      <c r="N720" s="25">
        <f>IF(N716&lt;0,N636,999)</f>
        <v>999</v>
      </c>
      <c r="O720" s="25">
        <f>IF(O716&lt;0,O636,999)</f>
        <v>999</v>
      </c>
      <c r="P720" s="25">
        <f>IF(P716&lt;0,P636,999)</f>
        <v>999</v>
      </c>
      <c r="Q720" s="25">
        <f>IF(Q716&lt;0,Q636,999)</f>
        <v>999</v>
      </c>
      <c r="R720" s="25">
        <f>IF(R716&lt;0,R636,999)</f>
        <v>999</v>
      </c>
      <c r="S720" s="25">
        <f>IF(S716&lt;0,S636,999)</f>
        <v>999</v>
      </c>
      <c r="T720" s="25">
        <f>IF(T716&lt;0,T636,999)</f>
        <v>999</v>
      </c>
      <c r="U720" s="25">
        <f>IF(U716&lt;0,U636,999)</f>
        <v>999</v>
      </c>
      <c r="V720" s="25">
        <f>IF(V716&lt;0,V636,999)</f>
        <v>999</v>
      </c>
      <c r="W720" s="25">
        <f>IF(W716&lt;0,W636,999)</f>
        <v>999</v>
      </c>
      <c r="X720" s="25">
        <f>IF(X716&lt;0,X636,999)</f>
        <v>999</v>
      </c>
      <c r="Y720" s="25">
        <f>IF(Y716&lt;0,Y636,999)</f>
        <v>999</v>
      </c>
      <c r="Z720" s="25">
        <f>IF(Z716&lt;0,Z636,999)</f>
        <v>999</v>
      </c>
      <c r="AA720" s="25">
        <f>IF(AA716&lt;0,AA636,999)</f>
        <v>999</v>
      </c>
      <c r="AB720" s="25">
        <f>IF(AB716&lt;0,AB636,999)</f>
        <v>999</v>
      </c>
      <c r="AC720" s="25">
        <f>IF(AC716&lt;0,AC636,999)</f>
        <v>999</v>
      </c>
      <c r="AD720" s="25">
        <f>IF(AD716&lt;0,AD636,999)</f>
        <v>999</v>
      </c>
      <c r="AE720" s="25">
        <f>IF(AE716&lt;0,AE636,999)</f>
        <v>999</v>
      </c>
      <c r="AF720" s="25">
        <f>IF(AF716&lt;0,AF636,999)</f>
        <v>999</v>
      </c>
      <c r="AG720" s="25">
        <f>IF(AG716&lt;0,AG636,999)</f>
        <v>999</v>
      </c>
      <c r="AH720" s="25">
        <f>IF(AH716&lt;0,AH636,999)</f>
        <v>999</v>
      </c>
      <c r="AI720" s="25">
        <f>IF(AI716&lt;0,AI636,999)</f>
        <v>999</v>
      </c>
      <c r="AJ720" s="25">
        <f>IF(AJ716&lt;0,AJ636,999)</f>
        <v>999</v>
      </c>
      <c r="AK720" s="25">
        <f>IF(AK716&lt;0,AK636,999)</f>
        <v>999</v>
      </c>
      <c r="AL720" s="25">
        <f>IF(AL716&lt;0,AL636,999)</f>
        <v>999</v>
      </c>
      <c r="AM720" s="25">
        <f>IF(AM716&lt;0,AM636,999)</f>
        <v>999</v>
      </c>
      <c r="AN720" s="25">
        <f>IF(AN716&lt;0,AN636,999)</f>
        <v>999</v>
      </c>
      <c r="AO720" s="25">
        <f>IF(AO716&lt;0,AO636,999)</f>
        <v>999</v>
      </c>
      <c r="AP720" s="25">
        <f>IF(AP716&lt;0,AP636,999)</f>
        <v>999</v>
      </c>
    </row>
    <row r="724">
      <c r="A724" s="52" t="inlineStr">
        <is>
          <t>Run 9: cost per install from Sensitivity!A9, conversion from Sensitivity!D6</t>
        </is>
      </c>
    </row>
    <row r="725">
      <c r="A725" s="53" t="inlineStr"/>
      <c r="B725" s="53" t="inlineStr">
        <is>
          <t>Unit</t>
        </is>
      </c>
      <c r="C725" s="54" t="inlineStr">
        <is>
          <t>Year 1</t>
        </is>
      </c>
      <c r="D725" s="54" t="inlineStr">
        <is>
          <t>Year 2</t>
        </is>
      </c>
      <c r="E725" s="54" t="inlineStr">
        <is>
          <t>Year 3</t>
        </is>
      </c>
      <c r="F725" s="54" t="inlineStr"/>
      <c r="G725" s="54" t="inlineStr">
        <is>
          <t>M1</t>
        </is>
      </c>
      <c r="H725" s="54" t="inlineStr">
        <is>
          <t>M2</t>
        </is>
      </c>
      <c r="I725" s="54" t="inlineStr">
        <is>
          <t>M3</t>
        </is>
      </c>
      <c r="J725" s="54" t="inlineStr">
        <is>
          <t>M4</t>
        </is>
      </c>
      <c r="K725" s="54" t="inlineStr">
        <is>
          <t>M5</t>
        </is>
      </c>
      <c r="L725" s="54" t="inlineStr">
        <is>
          <t>M6</t>
        </is>
      </c>
      <c r="M725" s="54" t="inlineStr">
        <is>
          <t>M7</t>
        </is>
      </c>
      <c r="N725" s="54" t="inlineStr">
        <is>
          <t>M8</t>
        </is>
      </c>
      <c r="O725" s="54" t="inlineStr">
        <is>
          <t>M9</t>
        </is>
      </c>
      <c r="P725" s="54" t="inlineStr">
        <is>
          <t>M10</t>
        </is>
      </c>
      <c r="Q725" s="54" t="inlineStr">
        <is>
          <t>M11</t>
        </is>
      </c>
      <c r="R725" s="54" t="inlineStr">
        <is>
          <t>M12</t>
        </is>
      </c>
      <c r="S725" s="54" t="inlineStr">
        <is>
          <t>M13</t>
        </is>
      </c>
      <c r="T725" s="54" t="inlineStr">
        <is>
          <t>M14</t>
        </is>
      </c>
      <c r="U725" s="54" t="inlineStr">
        <is>
          <t>M15</t>
        </is>
      </c>
      <c r="V725" s="54" t="inlineStr">
        <is>
          <t>M16</t>
        </is>
      </c>
      <c r="W725" s="54" t="inlineStr">
        <is>
          <t>M17</t>
        </is>
      </c>
      <c r="X725" s="54" t="inlineStr">
        <is>
          <t>M18</t>
        </is>
      </c>
      <c r="Y725" s="54" t="inlineStr">
        <is>
          <t>M19</t>
        </is>
      </c>
      <c r="Z725" s="54" t="inlineStr">
        <is>
          <t>M20</t>
        </is>
      </c>
      <c r="AA725" s="54" t="inlineStr">
        <is>
          <t>M21</t>
        </is>
      </c>
      <c r="AB725" s="54" t="inlineStr">
        <is>
          <t>M22</t>
        </is>
      </c>
      <c r="AC725" s="54" t="inlineStr">
        <is>
          <t>M23</t>
        </is>
      </c>
      <c r="AD725" s="54" t="inlineStr">
        <is>
          <t>M24</t>
        </is>
      </c>
      <c r="AE725" s="54" t="inlineStr">
        <is>
          <t>M25</t>
        </is>
      </c>
      <c r="AF725" s="54" t="inlineStr">
        <is>
          <t>M26</t>
        </is>
      </c>
      <c r="AG725" s="54" t="inlineStr">
        <is>
          <t>M27</t>
        </is>
      </c>
      <c r="AH725" s="54" t="inlineStr">
        <is>
          <t>M28</t>
        </is>
      </c>
      <c r="AI725" s="54" t="inlineStr">
        <is>
          <t>M29</t>
        </is>
      </c>
      <c r="AJ725" s="54" t="inlineStr">
        <is>
          <t>M30</t>
        </is>
      </c>
      <c r="AK725" s="54" t="inlineStr">
        <is>
          <t>M31</t>
        </is>
      </c>
      <c r="AL725" s="54" t="inlineStr">
        <is>
          <t>M32</t>
        </is>
      </c>
      <c r="AM725" s="54" t="inlineStr">
        <is>
          <t>M33</t>
        </is>
      </c>
      <c r="AN725" s="54" t="inlineStr">
        <is>
          <t>M34</t>
        </is>
      </c>
      <c r="AO725" s="54" t="inlineStr">
        <is>
          <t>M35</t>
        </is>
      </c>
      <c r="AP725" s="54" t="inlineStr">
        <is>
          <t>M36</t>
        </is>
      </c>
    </row>
    <row r="726">
      <c r="A726" s="14" t="inlineStr">
        <is>
          <t>Month</t>
        </is>
      </c>
      <c r="G726" s="55" t="n">
        <v>1</v>
      </c>
      <c r="H726" s="55">
        <f>G726+1</f>
        <v>2</v>
      </c>
      <c r="I726" s="55">
        <f>H726+1</f>
        <v>3</v>
      </c>
      <c r="J726" s="55">
        <f>I726+1</f>
        <v>4</v>
      </c>
      <c r="K726" s="55">
        <f>J726+1</f>
        <v>5</v>
      </c>
      <c r="L726" s="55">
        <f>K726+1</f>
        <v>6</v>
      </c>
      <c r="M726" s="55">
        <f>L726+1</f>
        <v>7</v>
      </c>
      <c r="N726" s="55">
        <f>M726+1</f>
        <v>8</v>
      </c>
      <c r="O726" s="55">
        <f>N726+1</f>
        <v>9</v>
      </c>
      <c r="P726" s="55">
        <f>O726+1</f>
        <v>10</v>
      </c>
      <c r="Q726" s="55">
        <f>P726+1</f>
        <v>11</v>
      </c>
      <c r="R726" s="55">
        <f>Q726+1</f>
        <v>12</v>
      </c>
      <c r="S726" s="55">
        <f>R726+1</f>
        <v>13</v>
      </c>
      <c r="T726" s="55">
        <f>S726+1</f>
        <v>14</v>
      </c>
      <c r="U726" s="55">
        <f>T726+1</f>
        <v>15</v>
      </c>
      <c r="V726" s="55">
        <f>U726+1</f>
        <v>16</v>
      </c>
      <c r="W726" s="55">
        <f>V726+1</f>
        <v>17</v>
      </c>
      <c r="X726" s="55">
        <f>W726+1</f>
        <v>18</v>
      </c>
      <c r="Y726" s="55">
        <f>X726+1</f>
        <v>19</v>
      </c>
      <c r="Z726" s="55">
        <f>Y726+1</f>
        <v>20</v>
      </c>
      <c r="AA726" s="55">
        <f>Z726+1</f>
        <v>21</v>
      </c>
      <c r="AB726" s="55">
        <f>AA726+1</f>
        <v>22</v>
      </c>
      <c r="AC726" s="55">
        <f>AB726+1</f>
        <v>23</v>
      </c>
      <c r="AD726" s="55">
        <f>AC726+1</f>
        <v>24</v>
      </c>
      <c r="AE726" s="55">
        <f>AD726+1</f>
        <v>25</v>
      </c>
      <c r="AF726" s="55">
        <f>AE726+1</f>
        <v>26</v>
      </c>
      <c r="AG726" s="55">
        <f>AF726+1</f>
        <v>27</v>
      </c>
      <c r="AH726" s="55">
        <f>AG726+1</f>
        <v>28</v>
      </c>
      <c r="AI726" s="55">
        <f>AH726+1</f>
        <v>29</v>
      </c>
      <c r="AJ726" s="55">
        <f>AI726+1</f>
        <v>30</v>
      </c>
      <c r="AK726" s="55">
        <f>AJ726+1</f>
        <v>31</v>
      </c>
      <c r="AL726" s="55">
        <f>AK726+1</f>
        <v>32</v>
      </c>
      <c r="AM726" s="55">
        <f>AL726+1</f>
        <v>33</v>
      </c>
      <c r="AN726" s="55">
        <f>AM726+1</f>
        <v>34</v>
      </c>
      <c r="AO726" s="55">
        <f>AN726+1</f>
        <v>35</v>
      </c>
      <c r="AP726" s="55">
        <f>AO726+1</f>
        <v>36</v>
      </c>
    </row>
    <row r="727">
      <c r="A727" s="14" t="inlineStr">
        <is>
          <t>Year</t>
        </is>
      </c>
      <c r="G727" s="55">
        <f>INT((G726-1)/12)+1</f>
        <v>1</v>
      </c>
      <c r="H727" s="55">
        <f>INT((H726-1)/12)+1</f>
        <v>1</v>
      </c>
      <c r="I727" s="55">
        <f>INT((I726-1)/12)+1</f>
        <v>1</v>
      </c>
      <c r="J727" s="55">
        <f>INT((J726-1)/12)+1</f>
        <v>1</v>
      </c>
      <c r="K727" s="55">
        <f>INT((K726-1)/12)+1</f>
        <v>1</v>
      </c>
      <c r="L727" s="55">
        <f>INT((L726-1)/12)+1</f>
        <v>1</v>
      </c>
      <c r="M727" s="55">
        <f>INT((M726-1)/12)+1</f>
        <v>1</v>
      </c>
      <c r="N727" s="55">
        <f>INT((N726-1)/12)+1</f>
        <v>1</v>
      </c>
      <c r="O727" s="55">
        <f>INT((O726-1)/12)+1</f>
        <v>1</v>
      </c>
      <c r="P727" s="55">
        <f>INT((P726-1)/12)+1</f>
        <v>1</v>
      </c>
      <c r="Q727" s="55">
        <f>INT((Q726-1)/12)+1</f>
        <v>1</v>
      </c>
      <c r="R727" s="55">
        <f>INT((R726-1)/12)+1</f>
        <v>1</v>
      </c>
      <c r="S727" s="55">
        <f>INT((S726-1)/12)+1</f>
        <v>2</v>
      </c>
      <c r="T727" s="55">
        <f>INT((T726-1)/12)+1</f>
        <v>2</v>
      </c>
      <c r="U727" s="55">
        <f>INT((U726-1)/12)+1</f>
        <v>2</v>
      </c>
      <c r="V727" s="55">
        <f>INT((V726-1)/12)+1</f>
        <v>2</v>
      </c>
      <c r="W727" s="55">
        <f>INT((W726-1)/12)+1</f>
        <v>2</v>
      </c>
      <c r="X727" s="55">
        <f>INT((X726-1)/12)+1</f>
        <v>2</v>
      </c>
      <c r="Y727" s="55">
        <f>INT((Y726-1)/12)+1</f>
        <v>2</v>
      </c>
      <c r="Z727" s="55">
        <f>INT((Z726-1)/12)+1</f>
        <v>2</v>
      </c>
      <c r="AA727" s="55">
        <f>INT((AA726-1)/12)+1</f>
        <v>2</v>
      </c>
      <c r="AB727" s="55">
        <f>INT((AB726-1)/12)+1</f>
        <v>2</v>
      </c>
      <c r="AC727" s="55">
        <f>INT((AC726-1)/12)+1</f>
        <v>2</v>
      </c>
      <c r="AD727" s="55">
        <f>INT((AD726-1)/12)+1</f>
        <v>2</v>
      </c>
      <c r="AE727" s="55">
        <f>INT((AE726-1)/12)+1</f>
        <v>3</v>
      </c>
      <c r="AF727" s="55">
        <f>INT((AF726-1)/12)+1</f>
        <v>3</v>
      </c>
      <c r="AG727" s="55">
        <f>INT((AG726-1)/12)+1</f>
        <v>3</v>
      </c>
      <c r="AH727" s="55">
        <f>INT((AH726-1)/12)+1</f>
        <v>3</v>
      </c>
      <c r="AI727" s="55">
        <f>INT((AI726-1)/12)+1</f>
        <v>3</v>
      </c>
      <c r="AJ727" s="55">
        <f>INT((AJ726-1)/12)+1</f>
        <v>3</v>
      </c>
      <c r="AK727" s="55">
        <f>INT((AK726-1)/12)+1</f>
        <v>3</v>
      </c>
      <c r="AL727" s="55">
        <f>INT((AL726-1)/12)+1</f>
        <v>3</v>
      </c>
      <c r="AM727" s="55">
        <f>INT((AM726-1)/12)+1</f>
        <v>3</v>
      </c>
      <c r="AN727" s="55">
        <f>INT((AN726-1)/12)+1</f>
        <v>3</v>
      </c>
      <c r="AO727" s="55">
        <f>INT((AO726-1)/12)+1</f>
        <v>3</v>
      </c>
      <c r="AP727" s="55">
        <f>INT((AP726-1)/12)+1</f>
        <v>3</v>
      </c>
    </row>
    <row r="728">
      <c r="A728" s="35" t="inlineStr">
        <is>
          <t>Acquisition</t>
        </is>
      </c>
    </row>
    <row r="730">
      <c r="A730" s="11" t="inlineStr">
        <is>
          <t>Performance marketing spend</t>
        </is>
      </c>
      <c r="B730" s="14" t="inlineStr">
        <is>
          <t>AED</t>
        </is>
      </c>
      <c r="C730" s="56">
        <f>SUM(G730:R730)</f>
        <v>1800000</v>
      </c>
      <c r="D730" s="56">
        <f>SUM(S730:AD730)</f>
        <v>2400000</v>
      </c>
      <c r="E730" s="56">
        <f>SUM(AE730:AP730)</f>
        <v>3000000</v>
      </c>
      <c r="G730" s="12">
        <f>CHOOSE(G727,Assumptions!$C$11,Assumptions!$C$12,Assumptions!$C$13)</f>
        <v>150000</v>
      </c>
      <c r="H730" s="12">
        <f>CHOOSE(H727,Assumptions!$C$11,Assumptions!$C$12,Assumptions!$C$13)</f>
        <v>150000</v>
      </c>
      <c r="I730" s="12">
        <f>CHOOSE(I727,Assumptions!$C$11,Assumptions!$C$12,Assumptions!$C$13)</f>
        <v>150000</v>
      </c>
      <c r="J730" s="12">
        <f>CHOOSE(J727,Assumptions!$C$11,Assumptions!$C$12,Assumptions!$C$13)</f>
        <v>150000</v>
      </c>
      <c r="K730" s="12">
        <f>CHOOSE(K727,Assumptions!$C$11,Assumptions!$C$12,Assumptions!$C$13)</f>
        <v>150000</v>
      </c>
      <c r="L730" s="12">
        <f>CHOOSE(L727,Assumptions!$C$11,Assumptions!$C$12,Assumptions!$C$13)</f>
        <v>150000</v>
      </c>
      <c r="M730" s="12">
        <f>CHOOSE(M727,Assumptions!$C$11,Assumptions!$C$12,Assumptions!$C$13)</f>
        <v>150000</v>
      </c>
      <c r="N730" s="12">
        <f>CHOOSE(N727,Assumptions!$C$11,Assumptions!$C$12,Assumptions!$C$13)</f>
        <v>150000</v>
      </c>
      <c r="O730" s="12">
        <f>CHOOSE(O727,Assumptions!$C$11,Assumptions!$C$12,Assumptions!$C$13)</f>
        <v>150000</v>
      </c>
      <c r="P730" s="12">
        <f>CHOOSE(P727,Assumptions!$C$11,Assumptions!$C$12,Assumptions!$C$13)</f>
        <v>150000</v>
      </c>
      <c r="Q730" s="12">
        <f>CHOOSE(Q727,Assumptions!$C$11,Assumptions!$C$12,Assumptions!$C$13)</f>
        <v>150000</v>
      </c>
      <c r="R730" s="12">
        <f>CHOOSE(R727,Assumptions!$C$11,Assumptions!$C$12,Assumptions!$C$13)</f>
        <v>150000</v>
      </c>
      <c r="S730" s="12">
        <f>CHOOSE(S727,Assumptions!$C$11,Assumptions!$C$12,Assumptions!$C$13)</f>
        <v>200000</v>
      </c>
      <c r="T730" s="12">
        <f>CHOOSE(T727,Assumptions!$C$11,Assumptions!$C$12,Assumptions!$C$13)</f>
        <v>200000</v>
      </c>
      <c r="U730" s="12">
        <f>CHOOSE(U727,Assumptions!$C$11,Assumptions!$C$12,Assumptions!$C$13)</f>
        <v>200000</v>
      </c>
      <c r="V730" s="12">
        <f>CHOOSE(V727,Assumptions!$C$11,Assumptions!$C$12,Assumptions!$C$13)</f>
        <v>200000</v>
      </c>
      <c r="W730" s="12">
        <f>CHOOSE(W727,Assumptions!$C$11,Assumptions!$C$12,Assumptions!$C$13)</f>
        <v>200000</v>
      </c>
      <c r="X730" s="12">
        <f>CHOOSE(X727,Assumptions!$C$11,Assumptions!$C$12,Assumptions!$C$13)</f>
        <v>200000</v>
      </c>
      <c r="Y730" s="12">
        <f>CHOOSE(Y727,Assumptions!$C$11,Assumptions!$C$12,Assumptions!$C$13)</f>
        <v>200000</v>
      </c>
      <c r="Z730" s="12">
        <f>CHOOSE(Z727,Assumptions!$C$11,Assumptions!$C$12,Assumptions!$C$13)</f>
        <v>200000</v>
      </c>
      <c r="AA730" s="12">
        <f>CHOOSE(AA727,Assumptions!$C$11,Assumptions!$C$12,Assumptions!$C$13)</f>
        <v>200000</v>
      </c>
      <c r="AB730" s="12">
        <f>CHOOSE(AB727,Assumptions!$C$11,Assumptions!$C$12,Assumptions!$C$13)</f>
        <v>200000</v>
      </c>
      <c r="AC730" s="12">
        <f>CHOOSE(AC727,Assumptions!$C$11,Assumptions!$C$12,Assumptions!$C$13)</f>
        <v>200000</v>
      </c>
      <c r="AD730" s="12">
        <f>CHOOSE(AD727,Assumptions!$C$11,Assumptions!$C$12,Assumptions!$C$13)</f>
        <v>200000</v>
      </c>
      <c r="AE730" s="12">
        <f>CHOOSE(AE727,Assumptions!$C$11,Assumptions!$C$12,Assumptions!$C$13)</f>
        <v>250000</v>
      </c>
      <c r="AF730" s="12">
        <f>CHOOSE(AF727,Assumptions!$C$11,Assumptions!$C$12,Assumptions!$C$13)</f>
        <v>250000</v>
      </c>
      <c r="AG730" s="12">
        <f>CHOOSE(AG727,Assumptions!$C$11,Assumptions!$C$12,Assumptions!$C$13)</f>
        <v>250000</v>
      </c>
      <c r="AH730" s="12">
        <f>CHOOSE(AH727,Assumptions!$C$11,Assumptions!$C$12,Assumptions!$C$13)</f>
        <v>250000</v>
      </c>
      <c r="AI730" s="12">
        <f>CHOOSE(AI727,Assumptions!$C$11,Assumptions!$C$12,Assumptions!$C$13)</f>
        <v>250000</v>
      </c>
      <c r="AJ730" s="12">
        <f>CHOOSE(AJ727,Assumptions!$C$11,Assumptions!$C$12,Assumptions!$C$13)</f>
        <v>250000</v>
      </c>
      <c r="AK730" s="12">
        <f>CHOOSE(AK727,Assumptions!$C$11,Assumptions!$C$12,Assumptions!$C$13)</f>
        <v>250000</v>
      </c>
      <c r="AL730" s="12">
        <f>CHOOSE(AL727,Assumptions!$C$11,Assumptions!$C$12,Assumptions!$C$13)</f>
        <v>250000</v>
      </c>
      <c r="AM730" s="12">
        <f>CHOOSE(AM727,Assumptions!$C$11,Assumptions!$C$12,Assumptions!$C$13)</f>
        <v>250000</v>
      </c>
      <c r="AN730" s="12">
        <f>CHOOSE(AN727,Assumptions!$C$11,Assumptions!$C$12,Assumptions!$C$13)</f>
        <v>250000</v>
      </c>
      <c r="AO730" s="12">
        <f>CHOOSE(AO727,Assumptions!$C$11,Assumptions!$C$12,Assumptions!$C$13)</f>
        <v>250000</v>
      </c>
      <c r="AP730" s="12">
        <f>CHOOSE(AP727,Assumptions!$C$11,Assumptions!$C$12,Assumptions!$C$13)</f>
        <v>250000</v>
      </c>
    </row>
    <row r="731">
      <c r="A731" s="11" t="inlineStr">
        <is>
          <t>Installs</t>
        </is>
      </c>
      <c r="B731" s="14" t="inlineStr">
        <is>
          <t>installs</t>
        </is>
      </c>
      <c r="C731" s="56">
        <f>SUM(G731:R731)</f>
        <v>72000</v>
      </c>
      <c r="D731" s="56">
        <f>SUM(S731:AD731)</f>
        <v>96000</v>
      </c>
      <c r="E731" s="56">
        <f>SUM(AE731:AP731)</f>
        <v>120000</v>
      </c>
      <c r="G731" s="12">
        <f>G730/Sensitivity!$A$9</f>
        <v>6000</v>
      </c>
      <c r="H731" s="12">
        <f>H730/Sensitivity!$A$9</f>
        <v>6000</v>
      </c>
      <c r="I731" s="12">
        <f>I730/Sensitivity!$A$9</f>
        <v>6000</v>
      </c>
      <c r="J731" s="12">
        <f>J730/Sensitivity!$A$9</f>
        <v>6000</v>
      </c>
      <c r="K731" s="12">
        <f>K730/Sensitivity!$A$9</f>
        <v>6000</v>
      </c>
      <c r="L731" s="12">
        <f>L730/Sensitivity!$A$9</f>
        <v>6000</v>
      </c>
      <c r="M731" s="12">
        <f>M730/Sensitivity!$A$9</f>
        <v>6000</v>
      </c>
      <c r="N731" s="12">
        <f>N730/Sensitivity!$A$9</f>
        <v>6000</v>
      </c>
      <c r="O731" s="12">
        <f>O730/Sensitivity!$A$9</f>
        <v>6000</v>
      </c>
      <c r="P731" s="12">
        <f>P730/Sensitivity!$A$9</f>
        <v>6000</v>
      </c>
      <c r="Q731" s="12">
        <f>Q730/Sensitivity!$A$9</f>
        <v>6000</v>
      </c>
      <c r="R731" s="12">
        <f>R730/Sensitivity!$A$9</f>
        <v>6000</v>
      </c>
      <c r="S731" s="12">
        <f>S730/Sensitivity!$A$9</f>
        <v>8000</v>
      </c>
      <c r="T731" s="12">
        <f>T730/Sensitivity!$A$9</f>
        <v>8000</v>
      </c>
      <c r="U731" s="12">
        <f>U730/Sensitivity!$A$9</f>
        <v>8000</v>
      </c>
      <c r="V731" s="12">
        <f>V730/Sensitivity!$A$9</f>
        <v>8000</v>
      </c>
      <c r="W731" s="12">
        <f>W730/Sensitivity!$A$9</f>
        <v>8000</v>
      </c>
      <c r="X731" s="12">
        <f>X730/Sensitivity!$A$9</f>
        <v>8000</v>
      </c>
      <c r="Y731" s="12">
        <f>Y730/Sensitivity!$A$9</f>
        <v>8000</v>
      </c>
      <c r="Z731" s="12">
        <f>Z730/Sensitivity!$A$9</f>
        <v>8000</v>
      </c>
      <c r="AA731" s="12">
        <f>AA730/Sensitivity!$A$9</f>
        <v>8000</v>
      </c>
      <c r="AB731" s="12">
        <f>AB730/Sensitivity!$A$9</f>
        <v>8000</v>
      </c>
      <c r="AC731" s="12">
        <f>AC730/Sensitivity!$A$9</f>
        <v>8000</v>
      </c>
      <c r="AD731" s="12">
        <f>AD730/Sensitivity!$A$9</f>
        <v>8000</v>
      </c>
      <c r="AE731" s="12">
        <f>AE730/Sensitivity!$A$9</f>
        <v>10000</v>
      </c>
      <c r="AF731" s="12">
        <f>AF730/Sensitivity!$A$9</f>
        <v>10000</v>
      </c>
      <c r="AG731" s="12">
        <f>AG730/Sensitivity!$A$9</f>
        <v>10000</v>
      </c>
      <c r="AH731" s="12">
        <f>AH730/Sensitivity!$A$9</f>
        <v>10000</v>
      </c>
      <c r="AI731" s="12">
        <f>AI730/Sensitivity!$A$9</f>
        <v>10000</v>
      </c>
      <c r="AJ731" s="12">
        <f>AJ730/Sensitivity!$A$9</f>
        <v>10000</v>
      </c>
      <c r="AK731" s="12">
        <f>AK730/Sensitivity!$A$9</f>
        <v>10000</v>
      </c>
      <c r="AL731" s="12">
        <f>AL730/Sensitivity!$A$9</f>
        <v>10000</v>
      </c>
      <c r="AM731" s="12">
        <f>AM730/Sensitivity!$A$9</f>
        <v>10000</v>
      </c>
      <c r="AN731" s="12">
        <f>AN730/Sensitivity!$A$9</f>
        <v>10000</v>
      </c>
      <c r="AO731" s="12">
        <f>AO730/Sensitivity!$A$9</f>
        <v>10000</v>
      </c>
      <c r="AP731" s="12">
        <f>AP730/Sensitivity!$A$9</f>
        <v>10000</v>
      </c>
    </row>
    <row r="732">
      <c r="A732" s="11" t="inlineStr">
        <is>
          <t>Paid members (installs x conversion)</t>
        </is>
      </c>
      <c r="B732" s="14" t="inlineStr">
        <is>
          <t>members</t>
        </is>
      </c>
      <c r="C732" s="56">
        <f>SUM(G732:R732)</f>
        <v>5760</v>
      </c>
      <c r="D732" s="56">
        <f>SUM(S732:AD732)</f>
        <v>7680</v>
      </c>
      <c r="E732" s="56">
        <f>SUM(AE732:AP732)</f>
        <v>9600</v>
      </c>
      <c r="G732" s="12">
        <f>G731*Sensitivity!$D$6</f>
        <v>480</v>
      </c>
      <c r="H732" s="12">
        <f>H731*Sensitivity!$D$6</f>
        <v>480</v>
      </c>
      <c r="I732" s="12">
        <f>I731*Sensitivity!$D$6</f>
        <v>480</v>
      </c>
      <c r="J732" s="12">
        <f>J731*Sensitivity!$D$6</f>
        <v>480</v>
      </c>
      <c r="K732" s="12">
        <f>K731*Sensitivity!$D$6</f>
        <v>480</v>
      </c>
      <c r="L732" s="12">
        <f>L731*Sensitivity!$D$6</f>
        <v>480</v>
      </c>
      <c r="M732" s="12">
        <f>M731*Sensitivity!$D$6</f>
        <v>480</v>
      </c>
      <c r="N732" s="12">
        <f>N731*Sensitivity!$D$6</f>
        <v>480</v>
      </c>
      <c r="O732" s="12">
        <f>O731*Sensitivity!$D$6</f>
        <v>480</v>
      </c>
      <c r="P732" s="12">
        <f>P731*Sensitivity!$D$6</f>
        <v>480</v>
      </c>
      <c r="Q732" s="12">
        <f>Q731*Sensitivity!$D$6</f>
        <v>480</v>
      </c>
      <c r="R732" s="12">
        <f>R731*Sensitivity!$D$6</f>
        <v>480</v>
      </c>
      <c r="S732" s="12">
        <f>S731*Sensitivity!$D$6</f>
        <v>640</v>
      </c>
      <c r="T732" s="12">
        <f>T731*Sensitivity!$D$6</f>
        <v>640</v>
      </c>
      <c r="U732" s="12">
        <f>U731*Sensitivity!$D$6</f>
        <v>640</v>
      </c>
      <c r="V732" s="12">
        <f>V731*Sensitivity!$D$6</f>
        <v>640</v>
      </c>
      <c r="W732" s="12">
        <f>W731*Sensitivity!$D$6</f>
        <v>640</v>
      </c>
      <c r="X732" s="12">
        <f>X731*Sensitivity!$D$6</f>
        <v>640</v>
      </c>
      <c r="Y732" s="12">
        <f>Y731*Sensitivity!$D$6</f>
        <v>640</v>
      </c>
      <c r="Z732" s="12">
        <f>Z731*Sensitivity!$D$6</f>
        <v>640</v>
      </c>
      <c r="AA732" s="12">
        <f>AA731*Sensitivity!$D$6</f>
        <v>640</v>
      </c>
      <c r="AB732" s="12">
        <f>AB731*Sensitivity!$D$6</f>
        <v>640</v>
      </c>
      <c r="AC732" s="12">
        <f>AC731*Sensitivity!$D$6</f>
        <v>640</v>
      </c>
      <c r="AD732" s="12">
        <f>AD731*Sensitivity!$D$6</f>
        <v>640</v>
      </c>
      <c r="AE732" s="12">
        <f>AE731*Sensitivity!$D$6</f>
        <v>800</v>
      </c>
      <c r="AF732" s="12">
        <f>AF731*Sensitivity!$D$6</f>
        <v>800</v>
      </c>
      <c r="AG732" s="12">
        <f>AG731*Sensitivity!$D$6</f>
        <v>800</v>
      </c>
      <c r="AH732" s="12">
        <f>AH731*Sensitivity!$D$6</f>
        <v>800</v>
      </c>
      <c r="AI732" s="12">
        <f>AI731*Sensitivity!$D$6</f>
        <v>800</v>
      </c>
      <c r="AJ732" s="12">
        <f>AJ731*Sensitivity!$D$6</f>
        <v>800</v>
      </c>
      <c r="AK732" s="12">
        <f>AK731*Sensitivity!$D$6</f>
        <v>800</v>
      </c>
      <c r="AL732" s="12">
        <f>AL731*Sensitivity!$D$6</f>
        <v>800</v>
      </c>
      <c r="AM732" s="12">
        <f>AM731*Sensitivity!$D$6</f>
        <v>800</v>
      </c>
      <c r="AN732" s="12">
        <f>AN731*Sensitivity!$D$6</f>
        <v>800</v>
      </c>
      <c r="AO732" s="12">
        <f>AO731*Sensitivity!$D$6</f>
        <v>800</v>
      </c>
      <c r="AP732" s="12">
        <f>AP731*Sensitivity!$D$6</f>
        <v>800</v>
      </c>
    </row>
    <row r="733">
      <c r="A733" s="11" t="inlineStr">
        <is>
          <t>Organic, PR and creator members</t>
        </is>
      </c>
      <c r="B733" s="14" t="inlineStr">
        <is>
          <t>members</t>
        </is>
      </c>
      <c r="C733" s="56">
        <f>SUM(G733:R733)</f>
        <v>3456</v>
      </c>
      <c r="D733" s="56">
        <f>SUM(S733:AD733)</f>
        <v>4608</v>
      </c>
      <c r="E733" s="56">
        <f>SUM(AE733:AP733)</f>
        <v>5760</v>
      </c>
      <c r="G733" s="12">
        <f>G732*Assumptions!$C$16</f>
        <v>288</v>
      </c>
      <c r="H733" s="12">
        <f>H732*Assumptions!$C$16</f>
        <v>288</v>
      </c>
      <c r="I733" s="12">
        <f>I732*Assumptions!$C$16</f>
        <v>288</v>
      </c>
      <c r="J733" s="12">
        <f>J732*Assumptions!$C$16</f>
        <v>288</v>
      </c>
      <c r="K733" s="12">
        <f>K732*Assumptions!$C$16</f>
        <v>288</v>
      </c>
      <c r="L733" s="12">
        <f>L732*Assumptions!$C$16</f>
        <v>288</v>
      </c>
      <c r="M733" s="12">
        <f>M732*Assumptions!$C$16</f>
        <v>288</v>
      </c>
      <c r="N733" s="12">
        <f>N732*Assumptions!$C$16</f>
        <v>288</v>
      </c>
      <c r="O733" s="12">
        <f>O732*Assumptions!$C$16</f>
        <v>288</v>
      </c>
      <c r="P733" s="12">
        <f>P732*Assumptions!$C$16</f>
        <v>288</v>
      </c>
      <c r="Q733" s="12">
        <f>Q732*Assumptions!$C$16</f>
        <v>288</v>
      </c>
      <c r="R733" s="12">
        <f>R732*Assumptions!$C$16</f>
        <v>288</v>
      </c>
      <c r="S733" s="12">
        <f>S732*Assumptions!$C$16</f>
        <v>384</v>
      </c>
      <c r="T733" s="12">
        <f>T732*Assumptions!$C$16</f>
        <v>384</v>
      </c>
      <c r="U733" s="12">
        <f>U732*Assumptions!$C$16</f>
        <v>384</v>
      </c>
      <c r="V733" s="12">
        <f>V732*Assumptions!$C$16</f>
        <v>384</v>
      </c>
      <c r="W733" s="12">
        <f>W732*Assumptions!$C$16</f>
        <v>384</v>
      </c>
      <c r="X733" s="12">
        <f>X732*Assumptions!$C$16</f>
        <v>384</v>
      </c>
      <c r="Y733" s="12">
        <f>Y732*Assumptions!$C$16</f>
        <v>384</v>
      </c>
      <c r="Z733" s="12">
        <f>Z732*Assumptions!$C$16</f>
        <v>384</v>
      </c>
      <c r="AA733" s="12">
        <f>AA732*Assumptions!$C$16</f>
        <v>384</v>
      </c>
      <c r="AB733" s="12">
        <f>AB732*Assumptions!$C$16</f>
        <v>384</v>
      </c>
      <c r="AC733" s="12">
        <f>AC732*Assumptions!$C$16</f>
        <v>384</v>
      </c>
      <c r="AD733" s="12">
        <f>AD732*Assumptions!$C$16</f>
        <v>384</v>
      </c>
      <c r="AE733" s="12">
        <f>AE732*Assumptions!$C$16</f>
        <v>480</v>
      </c>
      <c r="AF733" s="12">
        <f>AF732*Assumptions!$C$16</f>
        <v>480</v>
      </c>
      <c r="AG733" s="12">
        <f>AG732*Assumptions!$C$16</f>
        <v>480</v>
      </c>
      <c r="AH733" s="12">
        <f>AH732*Assumptions!$C$16</f>
        <v>480</v>
      </c>
      <c r="AI733" s="12">
        <f>AI732*Assumptions!$C$16</f>
        <v>480</v>
      </c>
      <c r="AJ733" s="12">
        <f>AJ732*Assumptions!$C$16</f>
        <v>480</v>
      </c>
      <c r="AK733" s="12">
        <f>AK732*Assumptions!$C$16</f>
        <v>480</v>
      </c>
      <c r="AL733" s="12">
        <f>AL732*Assumptions!$C$16</f>
        <v>480</v>
      </c>
      <c r="AM733" s="12">
        <f>AM732*Assumptions!$C$16</f>
        <v>480</v>
      </c>
      <c r="AN733" s="12">
        <f>AN732*Assumptions!$C$16</f>
        <v>480</v>
      </c>
      <c r="AO733" s="12">
        <f>AO732*Assumptions!$C$16</f>
        <v>480</v>
      </c>
      <c r="AP733" s="12">
        <f>AP732*Assumptions!$C$16</f>
        <v>480</v>
      </c>
    </row>
    <row r="734">
      <c r="A734" s="4" t="inlineStr">
        <is>
          <t>New individual members</t>
        </is>
      </c>
      <c r="B734" s="14" t="inlineStr">
        <is>
          <t>members</t>
        </is>
      </c>
      <c r="C734" s="56">
        <f>SUM(G734:R734)</f>
        <v>9216</v>
      </c>
      <c r="D734" s="56">
        <f>SUM(S734:AD734)</f>
        <v>12288</v>
      </c>
      <c r="E734" s="56">
        <f>SUM(AE734:AP734)</f>
        <v>15360</v>
      </c>
      <c r="G734" s="57">
        <f>G732+G733</f>
        <v>768</v>
      </c>
      <c r="H734" s="57">
        <f>H732+H733</f>
        <v>768</v>
      </c>
      <c r="I734" s="57">
        <f>I732+I733</f>
        <v>768</v>
      </c>
      <c r="J734" s="57">
        <f>J732+J733</f>
        <v>768</v>
      </c>
      <c r="K734" s="57">
        <f>K732+K733</f>
        <v>768</v>
      </c>
      <c r="L734" s="57">
        <f>L732+L733</f>
        <v>768</v>
      </c>
      <c r="M734" s="57">
        <f>M732+M733</f>
        <v>768</v>
      </c>
      <c r="N734" s="57">
        <f>N732+N733</f>
        <v>768</v>
      </c>
      <c r="O734" s="57">
        <f>O732+O733</f>
        <v>768</v>
      </c>
      <c r="P734" s="57">
        <f>P732+P733</f>
        <v>768</v>
      </c>
      <c r="Q734" s="57">
        <f>Q732+Q733</f>
        <v>768</v>
      </c>
      <c r="R734" s="57">
        <f>R732+R733</f>
        <v>768</v>
      </c>
      <c r="S734" s="57">
        <f>S732+S733</f>
        <v>1024</v>
      </c>
      <c r="T734" s="57">
        <f>T732+T733</f>
        <v>1024</v>
      </c>
      <c r="U734" s="57">
        <f>U732+U733</f>
        <v>1024</v>
      </c>
      <c r="V734" s="57">
        <f>V732+V733</f>
        <v>1024</v>
      </c>
      <c r="W734" s="57">
        <f>W732+W733</f>
        <v>1024</v>
      </c>
      <c r="X734" s="57">
        <f>X732+X733</f>
        <v>1024</v>
      </c>
      <c r="Y734" s="57">
        <f>Y732+Y733</f>
        <v>1024</v>
      </c>
      <c r="Z734" s="57">
        <f>Z732+Z733</f>
        <v>1024</v>
      </c>
      <c r="AA734" s="57">
        <f>AA732+AA733</f>
        <v>1024</v>
      </c>
      <c r="AB734" s="57">
        <f>AB732+AB733</f>
        <v>1024</v>
      </c>
      <c r="AC734" s="57">
        <f>AC732+AC733</f>
        <v>1024</v>
      </c>
      <c r="AD734" s="57">
        <f>AD732+AD733</f>
        <v>1024</v>
      </c>
      <c r="AE734" s="57">
        <f>AE732+AE733</f>
        <v>1280</v>
      </c>
      <c r="AF734" s="57">
        <f>AF732+AF733</f>
        <v>1280</v>
      </c>
      <c r="AG734" s="57">
        <f>AG732+AG733</f>
        <v>1280</v>
      </c>
      <c r="AH734" s="57">
        <f>AH732+AH733</f>
        <v>1280</v>
      </c>
      <c r="AI734" s="57">
        <f>AI732+AI733</f>
        <v>1280</v>
      </c>
      <c r="AJ734" s="57">
        <f>AJ732+AJ733</f>
        <v>1280</v>
      </c>
      <c r="AK734" s="57">
        <f>AK732+AK733</f>
        <v>1280</v>
      </c>
      <c r="AL734" s="57">
        <f>AL732+AL733</f>
        <v>1280</v>
      </c>
      <c r="AM734" s="57">
        <f>AM732+AM733</f>
        <v>1280</v>
      </c>
      <c r="AN734" s="57">
        <f>AN732+AN733</f>
        <v>1280</v>
      </c>
      <c r="AO734" s="57">
        <f>AO732+AO733</f>
        <v>1280</v>
      </c>
      <c r="AP734" s="57">
        <f>AP732+AP733</f>
        <v>1280</v>
      </c>
    </row>
    <row r="735">
      <c r="A735" s="11" t="inlineStr">
        <is>
          <t xml:space="preserve">  on the weekly plan</t>
        </is>
      </c>
      <c r="B735" s="14" t="inlineStr">
        <is>
          <t>members</t>
        </is>
      </c>
      <c r="C735" s="56">
        <f>SUM(G735:R735)</f>
        <v>1382.4</v>
      </c>
      <c r="D735" s="56">
        <f>SUM(S735:AD735)</f>
        <v>1843.2</v>
      </c>
      <c r="E735" s="56">
        <f>SUM(AE735:AP735)</f>
        <v>2304</v>
      </c>
      <c r="G735" s="12">
        <f>G734*Assumptions!$C$19</f>
        <v>115.2</v>
      </c>
      <c r="H735" s="12">
        <f>H734*Assumptions!$C$19</f>
        <v>115.2</v>
      </c>
      <c r="I735" s="12">
        <f>I734*Assumptions!$C$19</f>
        <v>115.2</v>
      </c>
      <c r="J735" s="12">
        <f>J734*Assumptions!$C$19</f>
        <v>115.2</v>
      </c>
      <c r="K735" s="12">
        <f>K734*Assumptions!$C$19</f>
        <v>115.2</v>
      </c>
      <c r="L735" s="12">
        <f>L734*Assumptions!$C$19</f>
        <v>115.2</v>
      </c>
      <c r="M735" s="12">
        <f>M734*Assumptions!$C$19</f>
        <v>115.2</v>
      </c>
      <c r="N735" s="12">
        <f>N734*Assumptions!$C$19</f>
        <v>115.2</v>
      </c>
      <c r="O735" s="12">
        <f>O734*Assumptions!$C$19</f>
        <v>115.2</v>
      </c>
      <c r="P735" s="12">
        <f>P734*Assumptions!$C$19</f>
        <v>115.2</v>
      </c>
      <c r="Q735" s="12">
        <f>Q734*Assumptions!$C$19</f>
        <v>115.2</v>
      </c>
      <c r="R735" s="12">
        <f>R734*Assumptions!$C$19</f>
        <v>115.2</v>
      </c>
      <c r="S735" s="12">
        <f>S734*Assumptions!$C$19</f>
        <v>153.6</v>
      </c>
      <c r="T735" s="12">
        <f>T734*Assumptions!$C$19</f>
        <v>153.6</v>
      </c>
      <c r="U735" s="12">
        <f>U734*Assumptions!$C$19</f>
        <v>153.6</v>
      </c>
      <c r="V735" s="12">
        <f>V734*Assumptions!$C$19</f>
        <v>153.6</v>
      </c>
      <c r="W735" s="12">
        <f>W734*Assumptions!$C$19</f>
        <v>153.6</v>
      </c>
      <c r="X735" s="12">
        <f>X734*Assumptions!$C$19</f>
        <v>153.6</v>
      </c>
      <c r="Y735" s="12">
        <f>Y734*Assumptions!$C$19</f>
        <v>153.6</v>
      </c>
      <c r="Z735" s="12">
        <f>Z734*Assumptions!$C$19</f>
        <v>153.6</v>
      </c>
      <c r="AA735" s="12">
        <f>AA734*Assumptions!$C$19</f>
        <v>153.6</v>
      </c>
      <c r="AB735" s="12">
        <f>AB734*Assumptions!$C$19</f>
        <v>153.6</v>
      </c>
      <c r="AC735" s="12">
        <f>AC734*Assumptions!$C$19</f>
        <v>153.6</v>
      </c>
      <c r="AD735" s="12">
        <f>AD734*Assumptions!$C$19</f>
        <v>153.6</v>
      </c>
      <c r="AE735" s="12">
        <f>AE734*Assumptions!$C$19</f>
        <v>192</v>
      </c>
      <c r="AF735" s="12">
        <f>AF734*Assumptions!$C$19</f>
        <v>192</v>
      </c>
      <c r="AG735" s="12">
        <f>AG734*Assumptions!$C$19</f>
        <v>192</v>
      </c>
      <c r="AH735" s="12">
        <f>AH734*Assumptions!$C$19</f>
        <v>192</v>
      </c>
      <c r="AI735" s="12">
        <f>AI734*Assumptions!$C$19</f>
        <v>192</v>
      </c>
      <c r="AJ735" s="12">
        <f>AJ734*Assumptions!$C$19</f>
        <v>192</v>
      </c>
      <c r="AK735" s="12">
        <f>AK734*Assumptions!$C$19</f>
        <v>192</v>
      </c>
      <c r="AL735" s="12">
        <f>AL734*Assumptions!$C$19</f>
        <v>192</v>
      </c>
      <c r="AM735" s="12">
        <f>AM734*Assumptions!$C$19</f>
        <v>192</v>
      </c>
      <c r="AN735" s="12">
        <f>AN734*Assumptions!$C$19</f>
        <v>192</v>
      </c>
      <c r="AO735" s="12">
        <f>AO734*Assumptions!$C$19</f>
        <v>192</v>
      </c>
      <c r="AP735" s="12">
        <f>AP734*Assumptions!$C$19</f>
        <v>192</v>
      </c>
    </row>
    <row r="736">
      <c r="A736" s="11" t="inlineStr">
        <is>
          <t xml:space="preserve">  on the monthly plan</t>
        </is>
      </c>
      <c r="B736" s="14" t="inlineStr">
        <is>
          <t>members</t>
        </is>
      </c>
      <c r="C736" s="56">
        <f>SUM(G736:R736)</f>
        <v>4147.2</v>
      </c>
      <c r="D736" s="56">
        <f>SUM(S736:AD736)</f>
        <v>5529.6</v>
      </c>
      <c r="E736" s="56">
        <f>SUM(AE736:AP736)</f>
        <v>6912</v>
      </c>
      <c r="G736" s="12">
        <f>G734*Assumptions!$C$18</f>
        <v>345.6</v>
      </c>
      <c r="H736" s="12">
        <f>H734*Assumptions!$C$18</f>
        <v>345.6</v>
      </c>
      <c r="I736" s="12">
        <f>I734*Assumptions!$C$18</f>
        <v>345.6</v>
      </c>
      <c r="J736" s="12">
        <f>J734*Assumptions!$C$18</f>
        <v>345.6</v>
      </c>
      <c r="K736" s="12">
        <f>K734*Assumptions!$C$18</f>
        <v>345.6</v>
      </c>
      <c r="L736" s="12">
        <f>L734*Assumptions!$C$18</f>
        <v>345.6</v>
      </c>
      <c r="M736" s="12">
        <f>M734*Assumptions!$C$18</f>
        <v>345.6</v>
      </c>
      <c r="N736" s="12">
        <f>N734*Assumptions!$C$18</f>
        <v>345.6</v>
      </c>
      <c r="O736" s="12">
        <f>O734*Assumptions!$C$18</f>
        <v>345.6</v>
      </c>
      <c r="P736" s="12">
        <f>P734*Assumptions!$C$18</f>
        <v>345.6</v>
      </c>
      <c r="Q736" s="12">
        <f>Q734*Assumptions!$C$18</f>
        <v>345.6</v>
      </c>
      <c r="R736" s="12">
        <f>R734*Assumptions!$C$18</f>
        <v>345.6</v>
      </c>
      <c r="S736" s="12">
        <f>S734*Assumptions!$C$18</f>
        <v>460.8</v>
      </c>
      <c r="T736" s="12">
        <f>T734*Assumptions!$C$18</f>
        <v>460.8</v>
      </c>
      <c r="U736" s="12">
        <f>U734*Assumptions!$C$18</f>
        <v>460.8</v>
      </c>
      <c r="V736" s="12">
        <f>V734*Assumptions!$C$18</f>
        <v>460.8</v>
      </c>
      <c r="W736" s="12">
        <f>W734*Assumptions!$C$18</f>
        <v>460.8</v>
      </c>
      <c r="X736" s="12">
        <f>X734*Assumptions!$C$18</f>
        <v>460.8</v>
      </c>
      <c r="Y736" s="12">
        <f>Y734*Assumptions!$C$18</f>
        <v>460.8</v>
      </c>
      <c r="Z736" s="12">
        <f>Z734*Assumptions!$C$18</f>
        <v>460.8</v>
      </c>
      <c r="AA736" s="12">
        <f>AA734*Assumptions!$C$18</f>
        <v>460.8</v>
      </c>
      <c r="AB736" s="12">
        <f>AB734*Assumptions!$C$18</f>
        <v>460.8</v>
      </c>
      <c r="AC736" s="12">
        <f>AC734*Assumptions!$C$18</f>
        <v>460.8</v>
      </c>
      <c r="AD736" s="12">
        <f>AD734*Assumptions!$C$18</f>
        <v>460.8</v>
      </c>
      <c r="AE736" s="12">
        <f>AE734*Assumptions!$C$18</f>
        <v>576</v>
      </c>
      <c r="AF736" s="12">
        <f>AF734*Assumptions!$C$18</f>
        <v>576</v>
      </c>
      <c r="AG736" s="12">
        <f>AG734*Assumptions!$C$18</f>
        <v>576</v>
      </c>
      <c r="AH736" s="12">
        <f>AH734*Assumptions!$C$18</f>
        <v>576</v>
      </c>
      <c r="AI736" s="12">
        <f>AI734*Assumptions!$C$18</f>
        <v>576</v>
      </c>
      <c r="AJ736" s="12">
        <f>AJ734*Assumptions!$C$18</f>
        <v>576</v>
      </c>
      <c r="AK736" s="12">
        <f>AK734*Assumptions!$C$18</f>
        <v>576</v>
      </c>
      <c r="AL736" s="12">
        <f>AL734*Assumptions!$C$18</f>
        <v>576</v>
      </c>
      <c r="AM736" s="12">
        <f>AM734*Assumptions!$C$18</f>
        <v>576</v>
      </c>
      <c r="AN736" s="12">
        <f>AN734*Assumptions!$C$18</f>
        <v>576</v>
      </c>
      <c r="AO736" s="12">
        <f>AO734*Assumptions!$C$18</f>
        <v>576</v>
      </c>
      <c r="AP736" s="12">
        <f>AP734*Assumptions!$C$18</f>
        <v>576</v>
      </c>
    </row>
    <row r="737">
      <c r="A737" s="35" t="inlineStr">
        <is>
          <t>Members (end of month)</t>
        </is>
      </c>
      <c r="B737" s="14" t="inlineStr">
        <is>
          <t>members</t>
        </is>
      </c>
      <c r="C737" s="56">
        <f>SUM(G737:R737)</f>
        <v>3686.4</v>
      </c>
      <c r="D737" s="56">
        <f>SUM(S737:AD737)</f>
        <v>4915.2</v>
      </c>
      <c r="E737" s="56">
        <f>SUM(AE737:AP737)</f>
        <v>6144</v>
      </c>
      <c r="G737" s="12">
        <f>G734*Assumptions!$C$17</f>
        <v>307.2</v>
      </c>
      <c r="H737" s="12">
        <f>H734*Assumptions!$C$17</f>
        <v>307.2</v>
      </c>
      <c r="I737" s="12">
        <f>I734*Assumptions!$C$17</f>
        <v>307.2</v>
      </c>
      <c r="J737" s="12">
        <f>J734*Assumptions!$C$17</f>
        <v>307.2</v>
      </c>
      <c r="K737" s="12">
        <f>K734*Assumptions!$C$17</f>
        <v>307.2</v>
      </c>
      <c r="L737" s="12">
        <f>L734*Assumptions!$C$17</f>
        <v>307.2</v>
      </c>
      <c r="M737" s="12">
        <f>M734*Assumptions!$C$17</f>
        <v>307.2</v>
      </c>
      <c r="N737" s="12">
        <f>N734*Assumptions!$C$17</f>
        <v>307.2</v>
      </c>
      <c r="O737" s="12">
        <f>O734*Assumptions!$C$17</f>
        <v>307.2</v>
      </c>
      <c r="P737" s="12">
        <f>P734*Assumptions!$C$17</f>
        <v>307.2</v>
      </c>
      <c r="Q737" s="12">
        <f>Q734*Assumptions!$C$17</f>
        <v>307.2</v>
      </c>
      <c r="R737" s="12">
        <f>R734*Assumptions!$C$17</f>
        <v>307.2</v>
      </c>
      <c r="S737" s="12">
        <f>S734*Assumptions!$C$17</f>
        <v>409.6</v>
      </c>
      <c r="T737" s="12">
        <f>T734*Assumptions!$C$17</f>
        <v>409.6</v>
      </c>
      <c r="U737" s="12">
        <f>U734*Assumptions!$C$17</f>
        <v>409.6</v>
      </c>
      <c r="V737" s="12">
        <f>V734*Assumptions!$C$17</f>
        <v>409.6</v>
      </c>
      <c r="W737" s="12">
        <f>W734*Assumptions!$C$17</f>
        <v>409.6</v>
      </c>
      <c r="X737" s="12">
        <f>X734*Assumptions!$C$17</f>
        <v>409.6</v>
      </c>
      <c r="Y737" s="12">
        <f>Y734*Assumptions!$C$17</f>
        <v>409.6</v>
      </c>
      <c r="Z737" s="12">
        <f>Z734*Assumptions!$C$17</f>
        <v>409.6</v>
      </c>
      <c r="AA737" s="12">
        <f>AA734*Assumptions!$C$17</f>
        <v>409.6</v>
      </c>
      <c r="AB737" s="12">
        <f>AB734*Assumptions!$C$17</f>
        <v>409.6</v>
      </c>
      <c r="AC737" s="12">
        <f>AC734*Assumptions!$C$17</f>
        <v>409.6</v>
      </c>
      <c r="AD737" s="12">
        <f>AD734*Assumptions!$C$17</f>
        <v>409.6</v>
      </c>
      <c r="AE737" s="12">
        <f>AE734*Assumptions!$C$17</f>
        <v>512</v>
      </c>
      <c r="AF737" s="12">
        <f>AF734*Assumptions!$C$17</f>
        <v>512</v>
      </c>
      <c r="AG737" s="12">
        <f>AG734*Assumptions!$C$17</f>
        <v>512</v>
      </c>
      <c r="AH737" s="12">
        <f>AH734*Assumptions!$C$17</f>
        <v>512</v>
      </c>
      <c r="AI737" s="12">
        <f>AI734*Assumptions!$C$17</f>
        <v>512</v>
      </c>
      <c r="AJ737" s="12">
        <f>AJ734*Assumptions!$C$17</f>
        <v>512</v>
      </c>
      <c r="AK737" s="12">
        <f>AK734*Assumptions!$C$17</f>
        <v>512</v>
      </c>
      <c r="AL737" s="12">
        <f>AL734*Assumptions!$C$17</f>
        <v>512</v>
      </c>
      <c r="AM737" s="12">
        <f>AM734*Assumptions!$C$17</f>
        <v>512</v>
      </c>
      <c r="AN737" s="12">
        <f>AN734*Assumptions!$C$17</f>
        <v>512</v>
      </c>
      <c r="AO737" s="12">
        <f>AO734*Assumptions!$C$17</f>
        <v>512</v>
      </c>
      <c r="AP737" s="12">
        <f>AP734*Assumptions!$C$17</f>
        <v>512</v>
      </c>
    </row>
    <row r="740">
      <c r="A740" s="11" t="inlineStr">
        <is>
          <t>Weekly payers</t>
        </is>
      </c>
      <c r="B740" s="14" t="inlineStr">
        <is>
          <t>members</t>
        </is>
      </c>
      <c r="C740" s="56">
        <f>R740</f>
        <v>752.955690411186</v>
      </c>
      <c r="D740" s="56">
        <f>AD740</f>
        <v>1166.33174458174</v>
      </c>
      <c r="E740" s="56">
        <f>AP740</f>
        <v>1506.47026611077</v>
      </c>
      <c r="G740" s="12">
        <f>G735</f>
        <v>115.2</v>
      </c>
      <c r="H740" s="12">
        <f>G740*(1-Assumptions!$C$21)+H735</f>
        <v>216.576</v>
      </c>
      <c r="I740" s="12">
        <f>H740*(1-Assumptions!$C$21)+I735</f>
        <v>305.78688</v>
      </c>
      <c r="J740" s="12">
        <f>I740*(1-Assumptions!$C$21)+J735</f>
        <v>384.2924544</v>
      </c>
      <c r="K740" s="12">
        <f>J740*(1-Assumptions!$C$21)+K735</f>
        <v>453.377359872</v>
      </c>
      <c r="L740" s="12">
        <f>K740*(1-Assumptions!$C$21)+L735</f>
        <v>514.17207668736</v>
      </c>
      <c r="M740" s="12">
        <f>L740*(1-Assumptions!$C$21)+M735</f>
        <v>567.671427484877</v>
      </c>
      <c r="N740" s="12">
        <f>M740*(1-Assumptions!$C$21)+N735</f>
        <v>614.750856186692</v>
      </c>
      <c r="O740" s="12">
        <f>N740*(1-Assumptions!$C$21)+O735</f>
        <v>656.180753444289</v>
      </c>
      <c r="P740" s="12">
        <f>O740*(1-Assumptions!$C$21)+P735</f>
        <v>692.639063030974</v>
      </c>
      <c r="Q740" s="12">
        <f>P740*(1-Assumptions!$C$21)+Q735</f>
        <v>724.722375467257</v>
      </c>
      <c r="R740" s="12">
        <f>Q740*(1-Assumptions!$C$21)+R735</f>
        <v>752.955690411186</v>
      </c>
      <c r="S740" s="12">
        <f>R740*(1-Assumptions!$C$21)+S735</f>
        <v>816.201007561844</v>
      </c>
      <c r="T740" s="12">
        <f>S740*(1-Assumptions!$C$21)+T735</f>
        <v>871.856886654423</v>
      </c>
      <c r="U740" s="12">
        <f>T740*(1-Assumptions!$C$21)+U735</f>
        <v>920.834060255892</v>
      </c>
      <c r="V740" s="12">
        <f>U740*(1-Assumptions!$C$21)+V735</f>
        <v>963.933973025185</v>
      </c>
      <c r="W740" s="12">
        <f>V740*(1-Assumptions!$C$21)+W735</f>
        <v>1001.86189626216</v>
      </c>
      <c r="X740" s="12">
        <f>W740*(1-Assumptions!$C$21)+X735</f>
        <v>1035.2384687107</v>
      </c>
      <c r="Y740" s="12">
        <f>X740*(1-Assumptions!$C$21)+Y735</f>
        <v>1064.60985246542</v>
      </c>
      <c r="Z740" s="12">
        <f>Y740*(1-Assumptions!$C$21)+Z735</f>
        <v>1090.45667016957</v>
      </c>
      <c r="AA740" s="12">
        <f>Z740*(1-Assumptions!$C$21)+AA735</f>
        <v>1113.20186974922</v>
      </c>
      <c r="AB740" s="12">
        <f>AA740*(1-Assumptions!$C$21)+AB735</f>
        <v>1133.21764537931</v>
      </c>
      <c r="AC740" s="12">
        <f>AB740*(1-Assumptions!$C$21)+AC735</f>
        <v>1150.8315279338</v>
      </c>
      <c r="AD740" s="12">
        <f>AC740*(1-Assumptions!$C$21)+AD735</f>
        <v>1166.33174458174</v>
      </c>
      <c r="AE740" s="12">
        <f>AD740*(1-Assumptions!$C$21)+AE735</f>
        <v>1218.37193523193</v>
      </c>
      <c r="AF740" s="12">
        <f>AE740*(1-Assumptions!$C$21)+AF735</f>
        <v>1264.1673030041</v>
      </c>
      <c r="AG740" s="12">
        <f>AF740*(1-Assumptions!$C$21)+AG735</f>
        <v>1304.46722664361</v>
      </c>
      <c r="AH740" s="12">
        <f>AG740*(1-Assumptions!$C$21)+AH735</f>
        <v>1339.93115944638</v>
      </c>
      <c r="AI740" s="12">
        <f>AH740*(1-Assumptions!$C$21)+AI735</f>
        <v>1371.13942031281</v>
      </c>
      <c r="AJ740" s="12">
        <f>AI740*(1-Assumptions!$C$21)+AJ735</f>
        <v>1398.60268987527</v>
      </c>
      <c r="AK740" s="12">
        <f>AJ740*(1-Assumptions!$C$21)+AK735</f>
        <v>1422.77036709024</v>
      </c>
      <c r="AL740" s="12">
        <f>AK740*(1-Assumptions!$C$21)+AL735</f>
        <v>1444.03792303941</v>
      </c>
      <c r="AM740" s="12">
        <f>AL740*(1-Assumptions!$C$21)+AM735</f>
        <v>1462.75337227468</v>
      </c>
      <c r="AN740" s="12">
        <f>AM740*(1-Assumptions!$C$21)+AN735</f>
        <v>1479.22296760172</v>
      </c>
      <c r="AO740" s="12">
        <f>AN740*(1-Assumptions!$C$21)+AO735</f>
        <v>1493.71621148951</v>
      </c>
      <c r="AP740" s="12">
        <f>AO740*(1-Assumptions!$C$21)+AP735</f>
        <v>1506.47026611077</v>
      </c>
    </row>
    <row r="741">
      <c r="A741" s="11" t="inlineStr">
        <is>
          <t>Monthly payers</t>
        </is>
      </c>
      <c r="B741" s="14" t="inlineStr">
        <is>
          <t>members</t>
        </is>
      </c>
      <c r="C741" s="56">
        <f>R741</f>
        <v>3018.6989866699</v>
      </c>
      <c r="D741" s="56">
        <f>AD741</f>
        <v>5461.59215429194</v>
      </c>
      <c r="E741" s="56">
        <f>AP741</f>
        <v>7630.44763524084</v>
      </c>
      <c r="G741" s="12">
        <f>G736</f>
        <v>345.6</v>
      </c>
      <c r="H741" s="12">
        <f>G741*(1-Assumptions!$C$22)+H736</f>
        <v>670.464</v>
      </c>
      <c r="I741" s="12">
        <f>H741*(1-Assumptions!$C$22)+I736</f>
        <v>975.83616</v>
      </c>
      <c r="J741" s="12">
        <f>I741*(1-Assumptions!$C$22)+J736</f>
        <v>1262.8859904</v>
      </c>
      <c r="K741" s="12">
        <f>J741*(1-Assumptions!$C$22)+K736</f>
        <v>1532.712830976</v>
      </c>
      <c r="L741" s="12">
        <f>K741*(1-Assumptions!$C$22)+L736</f>
        <v>1786.35006111744</v>
      </c>
      <c r="M741" s="12">
        <f>L741*(1-Assumptions!$C$22)+M736</f>
        <v>2024.76905745039</v>
      </c>
      <c r="N741" s="12">
        <f>M741*(1-Assumptions!$C$22)+N736</f>
        <v>2248.88291400337</v>
      </c>
      <c r="O741" s="12">
        <f>N741*(1-Assumptions!$C$22)+O736</f>
        <v>2459.54993916317</v>
      </c>
      <c r="P741" s="12">
        <f>O741*(1-Assumptions!$C$22)+P736</f>
        <v>2657.57694281338</v>
      </c>
      <c r="Q741" s="12">
        <f>P741*(1-Assumptions!$C$22)+Q736</f>
        <v>2843.72232624457</v>
      </c>
      <c r="R741" s="12">
        <f>Q741*(1-Assumptions!$C$22)+R736</f>
        <v>3018.6989866699</v>
      </c>
      <c r="S741" s="12">
        <f>R741*(1-Assumptions!$C$22)+S736</f>
        <v>3298.37704746971</v>
      </c>
      <c r="T741" s="12">
        <f>S741*(1-Assumptions!$C$22)+T736</f>
        <v>3561.27442462152</v>
      </c>
      <c r="U741" s="12">
        <f>T741*(1-Assumptions!$C$22)+U736</f>
        <v>3808.39795914423</v>
      </c>
      <c r="V741" s="12">
        <f>U741*(1-Assumptions!$C$22)+V736</f>
        <v>4040.69408159558</v>
      </c>
      <c r="W741" s="12">
        <f>V741*(1-Assumptions!$C$22)+W736</f>
        <v>4259.05243669984</v>
      </c>
      <c r="X741" s="12">
        <f>W741*(1-Assumptions!$C$22)+X736</f>
        <v>4464.30929049785</v>
      </c>
      <c r="Y741" s="12">
        <f>X741*(1-Assumptions!$C$22)+Y736</f>
        <v>4657.25073306798</v>
      </c>
      <c r="Z741" s="12">
        <f>Y741*(1-Assumptions!$C$22)+Z736</f>
        <v>4838.6156890839</v>
      </c>
      <c r="AA741" s="12">
        <f>Z741*(1-Assumptions!$C$22)+AA736</f>
        <v>5009.09874773887</v>
      </c>
      <c r="AB741" s="12">
        <f>AA741*(1-Assumptions!$C$22)+AB736</f>
        <v>5169.35282287454</v>
      </c>
      <c r="AC741" s="12">
        <f>AB741*(1-Assumptions!$C$22)+AC736</f>
        <v>5319.99165350206</v>
      </c>
      <c r="AD741" s="12">
        <f>AC741*(1-Assumptions!$C$22)+AD736</f>
        <v>5461.59215429194</v>
      </c>
      <c r="AE741" s="12">
        <f>AD741*(1-Assumptions!$C$22)+AE736</f>
        <v>5709.89662503442</v>
      </c>
      <c r="AF741" s="12">
        <f>AE741*(1-Assumptions!$C$22)+AF736</f>
        <v>5943.30282753236</v>
      </c>
      <c r="AG741" s="12">
        <f>AF741*(1-Assumptions!$C$22)+AG736</f>
        <v>6162.70465788042</v>
      </c>
      <c r="AH741" s="12">
        <f>AG741*(1-Assumptions!$C$22)+AH736</f>
        <v>6368.94237840759</v>
      </c>
      <c r="AI741" s="12">
        <f>AH741*(1-Assumptions!$C$22)+AI736</f>
        <v>6562.80583570313</v>
      </c>
      <c r="AJ741" s="12">
        <f>AI741*(1-Assumptions!$C$22)+AJ736</f>
        <v>6745.03748556095</v>
      </c>
      <c r="AK741" s="12">
        <f>AJ741*(1-Assumptions!$C$22)+AK736</f>
        <v>6916.33523642729</v>
      </c>
      <c r="AL741" s="12">
        <f>AK741*(1-Assumptions!$C$22)+AL736</f>
        <v>7077.35512224165</v>
      </c>
      <c r="AM741" s="12">
        <f>AL741*(1-Assumptions!$C$22)+AM736</f>
        <v>7228.71381490715</v>
      </c>
      <c r="AN741" s="12">
        <f>AM741*(1-Assumptions!$C$22)+AN736</f>
        <v>7370.99098601272</v>
      </c>
      <c r="AO741" s="12">
        <f>AN741*(1-Assumptions!$C$22)+AO736</f>
        <v>7504.73152685196</v>
      </c>
      <c r="AP741" s="12">
        <f>AO741*(1-Assumptions!$C$22)+AP736</f>
        <v>7630.44763524084</v>
      </c>
    </row>
    <row r="742">
      <c r="A742" s="11" t="inlineStr">
        <is>
          <t>Annual plans paid this month (new and renewals)</t>
        </is>
      </c>
      <c r="B742" s="14" t="inlineStr">
        <is>
          <t>members</t>
        </is>
      </c>
      <c r="C742" s="56">
        <f>SUM(G742:R742)</f>
        <v>3686.4</v>
      </c>
      <c r="D742" s="56">
        <f>SUM(S742:AD742)</f>
        <v>7127.04</v>
      </c>
      <c r="E742" s="56">
        <f>SUM(AE742:AP742)</f>
        <v>10420.224</v>
      </c>
      <c r="G742" s="12">
        <f>G737</f>
        <v>307.2</v>
      </c>
      <c r="H742" s="12">
        <f>H737</f>
        <v>307.2</v>
      </c>
      <c r="I742" s="12">
        <f>I737</f>
        <v>307.2</v>
      </c>
      <c r="J742" s="12">
        <f>J737</f>
        <v>307.2</v>
      </c>
      <c r="K742" s="12">
        <f>K737</f>
        <v>307.2</v>
      </c>
      <c r="L742" s="12">
        <f>L737</f>
        <v>307.2</v>
      </c>
      <c r="M742" s="12">
        <f>M737</f>
        <v>307.2</v>
      </c>
      <c r="N742" s="12">
        <f>N737</f>
        <v>307.2</v>
      </c>
      <c r="O742" s="12">
        <f>O737</f>
        <v>307.2</v>
      </c>
      <c r="P742" s="12">
        <f>P737</f>
        <v>307.2</v>
      </c>
      <c r="Q742" s="12">
        <f>Q737</f>
        <v>307.2</v>
      </c>
      <c r="R742" s="12">
        <f>R737</f>
        <v>307.2</v>
      </c>
      <c r="S742" s="12">
        <f>S737+Assumptions!$C$23*G742</f>
        <v>593.92</v>
      </c>
      <c r="T742" s="12">
        <f>T737+Assumptions!$C$23*H742</f>
        <v>593.92</v>
      </c>
      <c r="U742" s="12">
        <f>U737+Assumptions!$C$23*I742</f>
        <v>593.92</v>
      </c>
      <c r="V742" s="12">
        <f>V737+Assumptions!$C$23*J742</f>
        <v>593.92</v>
      </c>
      <c r="W742" s="12">
        <f>W737+Assumptions!$C$23*K742</f>
        <v>593.92</v>
      </c>
      <c r="X742" s="12">
        <f>X737+Assumptions!$C$23*L742</f>
        <v>593.92</v>
      </c>
      <c r="Y742" s="12">
        <f>Y737+Assumptions!$C$23*M742</f>
        <v>593.92</v>
      </c>
      <c r="Z742" s="12">
        <f>Z737+Assumptions!$C$23*N742</f>
        <v>593.92</v>
      </c>
      <c r="AA742" s="12">
        <f>AA737+Assumptions!$C$23*O742</f>
        <v>593.92</v>
      </c>
      <c r="AB742" s="12">
        <f>AB737+Assumptions!$C$23*P742</f>
        <v>593.92</v>
      </c>
      <c r="AC742" s="12">
        <f>AC737+Assumptions!$C$23*Q742</f>
        <v>593.92</v>
      </c>
      <c r="AD742" s="12">
        <f>AD737+Assumptions!$C$23*R742</f>
        <v>593.92</v>
      </c>
      <c r="AE742" s="12">
        <f>AE737+Assumptions!$C$23*S742</f>
        <v>868.352</v>
      </c>
      <c r="AF742" s="12">
        <f>AF737+Assumptions!$C$23*T742</f>
        <v>868.352</v>
      </c>
      <c r="AG742" s="12">
        <f>AG737+Assumptions!$C$23*U742</f>
        <v>868.352</v>
      </c>
      <c r="AH742" s="12">
        <f>AH737+Assumptions!$C$23*V742</f>
        <v>868.352</v>
      </c>
      <c r="AI742" s="12">
        <f>AI737+Assumptions!$C$23*W742</f>
        <v>868.352</v>
      </c>
      <c r="AJ742" s="12">
        <f>AJ737+Assumptions!$C$23*X742</f>
        <v>868.352</v>
      </c>
      <c r="AK742" s="12">
        <f>AK737+Assumptions!$C$23*Y742</f>
        <v>868.352</v>
      </c>
      <c r="AL742" s="12">
        <f>AL737+Assumptions!$C$23*Z742</f>
        <v>868.352</v>
      </c>
      <c r="AM742" s="12">
        <f>AM737+Assumptions!$C$23*AA742</f>
        <v>868.352</v>
      </c>
      <c r="AN742" s="12">
        <f>AN737+Assumptions!$C$23*AB742</f>
        <v>868.352</v>
      </c>
      <c r="AO742" s="12">
        <f>AO737+Assumptions!$C$23*AC742</f>
        <v>868.352</v>
      </c>
      <c r="AP742" s="12">
        <f>AP737+Assumptions!$C$23*AD742</f>
        <v>868.352</v>
      </c>
    </row>
    <row r="743">
      <c r="A743" s="11" t="inlineStr">
        <is>
          <t>Annual members (paid in the last 12 months)</t>
        </is>
      </c>
      <c r="B743" s="14" t="inlineStr">
        <is>
          <t>members</t>
        </is>
      </c>
      <c r="C743" s="56">
        <f>R743</f>
        <v>3686.4</v>
      </c>
      <c r="D743" s="56">
        <f>AD743</f>
        <v>7127.04</v>
      </c>
      <c r="E743" s="56">
        <f>AP743</f>
        <v>10420.224</v>
      </c>
      <c r="G743" s="12">
        <f>SUM(G742:G742)</f>
        <v>307.2</v>
      </c>
      <c r="H743" s="12">
        <f>SUM(G742:H742)</f>
        <v>614.4</v>
      </c>
      <c r="I743" s="12">
        <f>SUM(G742:I742)</f>
        <v>921.6</v>
      </c>
      <c r="J743" s="12">
        <f>SUM(G742:J742)</f>
        <v>1228.8</v>
      </c>
      <c r="K743" s="12">
        <f>SUM(G742:K742)</f>
        <v>1536</v>
      </c>
      <c r="L743" s="12">
        <f>SUM(G742:L742)</f>
        <v>1843.2</v>
      </c>
      <c r="M743" s="12">
        <f>SUM(G742:M742)</f>
        <v>2150.4</v>
      </c>
      <c r="N743" s="12">
        <f>SUM(G742:N742)</f>
        <v>2457.6</v>
      </c>
      <c r="O743" s="12">
        <f>SUM(G742:O742)</f>
        <v>2764.8</v>
      </c>
      <c r="P743" s="12">
        <f>SUM(G742:P742)</f>
        <v>3072</v>
      </c>
      <c r="Q743" s="12">
        <f>SUM(G742:Q742)</f>
        <v>3379.2</v>
      </c>
      <c r="R743" s="12">
        <f>SUM(G742:R742)</f>
        <v>3686.4</v>
      </c>
      <c r="S743" s="12">
        <f>SUM(H742:S742)</f>
        <v>3973.12</v>
      </c>
      <c r="T743" s="12">
        <f>SUM(I742:T742)</f>
        <v>4259.84</v>
      </c>
      <c r="U743" s="12">
        <f>SUM(J742:U742)</f>
        <v>4546.56</v>
      </c>
      <c r="V743" s="12">
        <f>SUM(K742:V742)</f>
        <v>4833.28</v>
      </c>
      <c r="W743" s="12">
        <f>SUM(L742:W742)</f>
        <v>5120</v>
      </c>
      <c r="X743" s="12">
        <f>SUM(M742:X742)</f>
        <v>5406.72</v>
      </c>
      <c r="Y743" s="12">
        <f>SUM(N742:Y742)</f>
        <v>5693.44</v>
      </c>
      <c r="Z743" s="12">
        <f>SUM(O742:Z742)</f>
        <v>5980.16</v>
      </c>
      <c r="AA743" s="12">
        <f>SUM(P742:AA742)</f>
        <v>6266.88</v>
      </c>
      <c r="AB743" s="12">
        <f>SUM(Q742:AB742)</f>
        <v>6553.6</v>
      </c>
      <c r="AC743" s="12">
        <f>SUM(R742:AC742)</f>
        <v>6840.32</v>
      </c>
      <c r="AD743" s="12">
        <f>SUM(S742:AD742)</f>
        <v>7127.04</v>
      </c>
      <c r="AE743" s="12">
        <f>SUM(T742:AE742)</f>
        <v>7401.472</v>
      </c>
      <c r="AF743" s="12">
        <f>SUM(U742:AF742)</f>
        <v>7675.904</v>
      </c>
      <c r="AG743" s="12">
        <f>SUM(V742:AG742)</f>
        <v>7950.336</v>
      </c>
      <c r="AH743" s="12">
        <f>SUM(W742:AH742)</f>
        <v>8224.768</v>
      </c>
      <c r="AI743" s="12">
        <f>SUM(X742:AI742)</f>
        <v>8499.2</v>
      </c>
      <c r="AJ743" s="12">
        <f>SUM(Y742:AJ742)</f>
        <v>8773.632</v>
      </c>
      <c r="AK743" s="12">
        <f>SUM(Z742:AK742)</f>
        <v>9048.064</v>
      </c>
      <c r="AL743" s="12">
        <f>SUM(AA742:AL742)</f>
        <v>9322.496</v>
      </c>
      <c r="AM743" s="12">
        <f>SUM(AB742:AM742)</f>
        <v>9596.928</v>
      </c>
      <c r="AN743" s="12">
        <f>SUM(AC742:AN742)</f>
        <v>9871.36</v>
      </c>
      <c r="AO743" s="12">
        <f>SUM(AD742:AO742)</f>
        <v>10145.792</v>
      </c>
      <c r="AP743" s="12">
        <f>SUM(AE742:AP742)</f>
        <v>10420.224</v>
      </c>
    </row>
    <row r="744">
      <c r="A744" s="11" t="inlineStr">
        <is>
          <t>New company seats</t>
        </is>
      </c>
      <c r="B744" s="14" t="inlineStr">
        <is>
          <t>seats</t>
        </is>
      </c>
      <c r="C744" s="56">
        <f>SUM(G744:R744)</f>
        <v>3200</v>
      </c>
      <c r="D744" s="56">
        <f>SUM(S744:AD744)</f>
        <v>4800</v>
      </c>
      <c r="E744" s="56">
        <f>SUM(AE744:AP744)</f>
        <v>4800</v>
      </c>
      <c r="G744" s="12">
        <f>IF(G726&gt;=Assumptions!$C$24,Assumptions!$C$25,0)</f>
        <v>0</v>
      </c>
      <c r="H744" s="12">
        <f>IF(H726&gt;=Assumptions!$C$24,Assumptions!$C$25,0)</f>
        <v>0</v>
      </c>
      <c r="I744" s="12">
        <f>IF(I726&gt;=Assumptions!$C$24,Assumptions!$C$25,0)</f>
        <v>0</v>
      </c>
      <c r="J744" s="12">
        <f>IF(J726&gt;=Assumptions!$C$24,Assumptions!$C$25,0)</f>
        <v>0</v>
      </c>
      <c r="K744" s="12">
        <f>IF(K726&gt;=Assumptions!$C$24,Assumptions!$C$25,0)</f>
        <v>400</v>
      </c>
      <c r="L744" s="12">
        <f>IF(L726&gt;=Assumptions!$C$24,Assumptions!$C$25,0)</f>
        <v>400</v>
      </c>
      <c r="M744" s="12">
        <f>IF(M726&gt;=Assumptions!$C$24,Assumptions!$C$25,0)</f>
        <v>400</v>
      </c>
      <c r="N744" s="12">
        <f>IF(N726&gt;=Assumptions!$C$24,Assumptions!$C$25,0)</f>
        <v>400</v>
      </c>
      <c r="O744" s="12">
        <f>IF(O726&gt;=Assumptions!$C$24,Assumptions!$C$25,0)</f>
        <v>400</v>
      </c>
      <c r="P744" s="12">
        <f>IF(P726&gt;=Assumptions!$C$24,Assumptions!$C$25,0)</f>
        <v>400</v>
      </c>
      <c r="Q744" s="12">
        <f>IF(Q726&gt;=Assumptions!$C$24,Assumptions!$C$25,0)</f>
        <v>400</v>
      </c>
      <c r="R744" s="12">
        <f>IF(R726&gt;=Assumptions!$C$24,Assumptions!$C$25,0)</f>
        <v>400</v>
      </c>
      <c r="S744" s="12">
        <f>IF(S726&gt;=Assumptions!$C$24,Assumptions!$C$25,0)</f>
        <v>400</v>
      </c>
      <c r="T744" s="12">
        <f>IF(T726&gt;=Assumptions!$C$24,Assumptions!$C$25,0)</f>
        <v>400</v>
      </c>
      <c r="U744" s="12">
        <f>IF(U726&gt;=Assumptions!$C$24,Assumptions!$C$25,0)</f>
        <v>400</v>
      </c>
      <c r="V744" s="12">
        <f>IF(V726&gt;=Assumptions!$C$24,Assumptions!$C$25,0)</f>
        <v>400</v>
      </c>
      <c r="W744" s="12">
        <f>IF(W726&gt;=Assumptions!$C$24,Assumptions!$C$25,0)</f>
        <v>400</v>
      </c>
      <c r="X744" s="12">
        <f>IF(X726&gt;=Assumptions!$C$24,Assumptions!$C$25,0)</f>
        <v>400</v>
      </c>
      <c r="Y744" s="12">
        <f>IF(Y726&gt;=Assumptions!$C$24,Assumptions!$C$25,0)</f>
        <v>400</v>
      </c>
      <c r="Z744" s="12">
        <f>IF(Z726&gt;=Assumptions!$C$24,Assumptions!$C$25,0)</f>
        <v>400</v>
      </c>
      <c r="AA744" s="12">
        <f>IF(AA726&gt;=Assumptions!$C$24,Assumptions!$C$25,0)</f>
        <v>400</v>
      </c>
      <c r="AB744" s="12">
        <f>IF(AB726&gt;=Assumptions!$C$24,Assumptions!$C$25,0)</f>
        <v>400</v>
      </c>
      <c r="AC744" s="12">
        <f>IF(AC726&gt;=Assumptions!$C$24,Assumptions!$C$25,0)</f>
        <v>400</v>
      </c>
      <c r="AD744" s="12">
        <f>IF(AD726&gt;=Assumptions!$C$24,Assumptions!$C$25,0)</f>
        <v>400</v>
      </c>
      <c r="AE744" s="12">
        <f>IF(AE726&gt;=Assumptions!$C$24,Assumptions!$C$25,0)</f>
        <v>400</v>
      </c>
      <c r="AF744" s="12">
        <f>IF(AF726&gt;=Assumptions!$C$24,Assumptions!$C$25,0)</f>
        <v>400</v>
      </c>
      <c r="AG744" s="12">
        <f>IF(AG726&gt;=Assumptions!$C$24,Assumptions!$C$25,0)</f>
        <v>400</v>
      </c>
      <c r="AH744" s="12">
        <f>IF(AH726&gt;=Assumptions!$C$24,Assumptions!$C$25,0)</f>
        <v>400</v>
      </c>
      <c r="AI744" s="12">
        <f>IF(AI726&gt;=Assumptions!$C$24,Assumptions!$C$25,0)</f>
        <v>400</v>
      </c>
      <c r="AJ744" s="12">
        <f>IF(AJ726&gt;=Assumptions!$C$24,Assumptions!$C$25,0)</f>
        <v>400</v>
      </c>
      <c r="AK744" s="12">
        <f>IF(AK726&gt;=Assumptions!$C$24,Assumptions!$C$25,0)</f>
        <v>400</v>
      </c>
      <c r="AL744" s="12">
        <f>IF(AL726&gt;=Assumptions!$C$24,Assumptions!$C$25,0)</f>
        <v>400</v>
      </c>
      <c r="AM744" s="12">
        <f>IF(AM726&gt;=Assumptions!$C$24,Assumptions!$C$25,0)</f>
        <v>400</v>
      </c>
      <c r="AN744" s="12">
        <f>IF(AN726&gt;=Assumptions!$C$24,Assumptions!$C$25,0)</f>
        <v>400</v>
      </c>
      <c r="AO744" s="12">
        <f>IF(AO726&gt;=Assumptions!$C$24,Assumptions!$C$25,0)</f>
        <v>400</v>
      </c>
      <c r="AP744" s="12">
        <f>IF(AP726&gt;=Assumptions!$C$24,Assumptions!$C$25,0)</f>
        <v>400</v>
      </c>
    </row>
    <row r="745">
      <c r="A745" s="11" t="inlineStr">
        <is>
          <t>Company seats billed this month (new and renewals)</t>
        </is>
      </c>
      <c r="B745" s="14" t="inlineStr">
        <is>
          <t>seats</t>
        </is>
      </c>
      <c r="C745" s="56">
        <f>SUM(G745:R745)</f>
        <v>3200</v>
      </c>
      <c r="D745" s="56">
        <f>SUM(S745:AD745)</f>
        <v>7520</v>
      </c>
      <c r="E745" s="56">
        <f>SUM(AE745:AP745)</f>
        <v>11192</v>
      </c>
      <c r="G745" s="12">
        <f>G744</f>
        <v>0</v>
      </c>
      <c r="H745" s="12">
        <f>H744</f>
        <v>0</v>
      </c>
      <c r="I745" s="12">
        <f>I744</f>
        <v>0</v>
      </c>
      <c r="J745" s="12">
        <f>J744</f>
        <v>0</v>
      </c>
      <c r="K745" s="12">
        <f>K744</f>
        <v>400</v>
      </c>
      <c r="L745" s="12">
        <f>L744</f>
        <v>400</v>
      </c>
      <c r="M745" s="12">
        <f>M744</f>
        <v>400</v>
      </c>
      <c r="N745" s="12">
        <f>N744</f>
        <v>400</v>
      </c>
      <c r="O745" s="12">
        <f>O744</f>
        <v>400</v>
      </c>
      <c r="P745" s="12">
        <f>P744</f>
        <v>400</v>
      </c>
      <c r="Q745" s="12">
        <f>Q744</f>
        <v>400</v>
      </c>
      <c r="R745" s="12">
        <f>R744</f>
        <v>400</v>
      </c>
      <c r="S745" s="12">
        <f>S744+Assumptions!$C$27*G745</f>
        <v>400</v>
      </c>
      <c r="T745" s="12">
        <f>T744+Assumptions!$C$27*H745</f>
        <v>400</v>
      </c>
      <c r="U745" s="12">
        <f>U744+Assumptions!$C$27*I745</f>
        <v>400</v>
      </c>
      <c r="V745" s="12">
        <f>V744+Assumptions!$C$27*J745</f>
        <v>400</v>
      </c>
      <c r="W745" s="12">
        <f>W744+Assumptions!$C$27*K745</f>
        <v>740</v>
      </c>
      <c r="X745" s="12">
        <f>X744+Assumptions!$C$27*L745</f>
        <v>740</v>
      </c>
      <c r="Y745" s="12">
        <f>Y744+Assumptions!$C$27*M745</f>
        <v>740</v>
      </c>
      <c r="Z745" s="12">
        <f>Z744+Assumptions!$C$27*N745</f>
        <v>740</v>
      </c>
      <c r="AA745" s="12">
        <f>AA744+Assumptions!$C$27*O745</f>
        <v>740</v>
      </c>
      <c r="AB745" s="12">
        <f>AB744+Assumptions!$C$27*P745</f>
        <v>740</v>
      </c>
      <c r="AC745" s="12">
        <f>AC744+Assumptions!$C$27*Q745</f>
        <v>740</v>
      </c>
      <c r="AD745" s="12">
        <f>AD744+Assumptions!$C$27*R745</f>
        <v>740</v>
      </c>
      <c r="AE745" s="12">
        <f>AE744+Assumptions!$C$27*S745</f>
        <v>740</v>
      </c>
      <c r="AF745" s="12">
        <f>AF744+Assumptions!$C$27*T745</f>
        <v>740</v>
      </c>
      <c r="AG745" s="12">
        <f>AG744+Assumptions!$C$27*U745</f>
        <v>740</v>
      </c>
      <c r="AH745" s="12">
        <f>AH744+Assumptions!$C$27*V745</f>
        <v>740</v>
      </c>
      <c r="AI745" s="12">
        <f>AI744+Assumptions!$C$27*W745</f>
        <v>1029</v>
      </c>
      <c r="AJ745" s="12">
        <f>AJ744+Assumptions!$C$27*X745</f>
        <v>1029</v>
      </c>
      <c r="AK745" s="12">
        <f>AK744+Assumptions!$C$27*Y745</f>
        <v>1029</v>
      </c>
      <c r="AL745" s="12">
        <f>AL744+Assumptions!$C$27*Z745</f>
        <v>1029</v>
      </c>
      <c r="AM745" s="12">
        <f>AM744+Assumptions!$C$27*AA745</f>
        <v>1029</v>
      </c>
      <c r="AN745" s="12">
        <f>AN744+Assumptions!$C$27*AB745</f>
        <v>1029</v>
      </c>
      <c r="AO745" s="12">
        <f>AO744+Assumptions!$C$27*AC745</f>
        <v>1029</v>
      </c>
      <c r="AP745" s="12">
        <f>AP744+Assumptions!$C$27*AD745</f>
        <v>1029</v>
      </c>
    </row>
    <row r="746">
      <c r="A746" s="11" t="inlineStr">
        <is>
          <t>Company seats (billed in the last 12 months)</t>
        </is>
      </c>
      <c r="B746" s="14" t="inlineStr">
        <is>
          <t>seats</t>
        </is>
      </c>
      <c r="C746" s="56">
        <f>R746</f>
        <v>3200</v>
      </c>
      <c r="D746" s="56">
        <f>AD746</f>
        <v>7520</v>
      </c>
      <c r="E746" s="56">
        <f>AP746</f>
        <v>11192</v>
      </c>
      <c r="G746" s="12">
        <f>SUM(G745:G745)</f>
        <v>0</v>
      </c>
      <c r="H746" s="12">
        <f>SUM(G745:H745)</f>
        <v>0</v>
      </c>
      <c r="I746" s="12">
        <f>SUM(G745:I745)</f>
        <v>0</v>
      </c>
      <c r="J746" s="12">
        <f>SUM(G745:J745)</f>
        <v>0</v>
      </c>
      <c r="K746" s="12">
        <f>SUM(G745:K745)</f>
        <v>400</v>
      </c>
      <c r="L746" s="12">
        <f>SUM(G745:L745)</f>
        <v>800</v>
      </c>
      <c r="M746" s="12">
        <f>SUM(G745:M745)</f>
        <v>1200</v>
      </c>
      <c r="N746" s="12">
        <f>SUM(G745:N745)</f>
        <v>1600</v>
      </c>
      <c r="O746" s="12">
        <f>SUM(G745:O745)</f>
        <v>2000</v>
      </c>
      <c r="P746" s="12">
        <f>SUM(G745:P745)</f>
        <v>2400</v>
      </c>
      <c r="Q746" s="12">
        <f>SUM(G745:Q745)</f>
        <v>2800</v>
      </c>
      <c r="R746" s="12">
        <f>SUM(G745:R745)</f>
        <v>3200</v>
      </c>
      <c r="S746" s="12">
        <f>SUM(H745:S745)</f>
        <v>3600</v>
      </c>
      <c r="T746" s="12">
        <f>SUM(I745:T745)</f>
        <v>4000</v>
      </c>
      <c r="U746" s="12">
        <f>SUM(J745:U745)</f>
        <v>4400</v>
      </c>
      <c r="V746" s="12">
        <f>SUM(K745:V745)</f>
        <v>4800</v>
      </c>
      <c r="W746" s="12">
        <f>SUM(L745:W745)</f>
        <v>5140</v>
      </c>
      <c r="X746" s="12">
        <f>SUM(M745:X745)</f>
        <v>5480</v>
      </c>
      <c r="Y746" s="12">
        <f>SUM(N745:Y745)</f>
        <v>5820</v>
      </c>
      <c r="Z746" s="12">
        <f>SUM(O745:Z745)</f>
        <v>6160</v>
      </c>
      <c r="AA746" s="12">
        <f>SUM(P745:AA745)</f>
        <v>6500</v>
      </c>
      <c r="AB746" s="12">
        <f>SUM(Q745:AB745)</f>
        <v>6840</v>
      </c>
      <c r="AC746" s="12">
        <f>SUM(R745:AC745)</f>
        <v>7180</v>
      </c>
      <c r="AD746" s="12">
        <f>SUM(S745:AD745)</f>
        <v>7520</v>
      </c>
      <c r="AE746" s="12">
        <f>SUM(T745:AE745)</f>
        <v>7860</v>
      </c>
      <c r="AF746" s="12">
        <f>SUM(U745:AF745)</f>
        <v>8200</v>
      </c>
      <c r="AG746" s="12">
        <f>SUM(V745:AG745)</f>
        <v>8540</v>
      </c>
      <c r="AH746" s="12">
        <f>SUM(W745:AH745)</f>
        <v>8880</v>
      </c>
      <c r="AI746" s="12">
        <f>SUM(X745:AI745)</f>
        <v>9169</v>
      </c>
      <c r="AJ746" s="12">
        <f>SUM(Y745:AJ745)</f>
        <v>9458</v>
      </c>
      <c r="AK746" s="12">
        <f>SUM(Z745:AK745)</f>
        <v>9747</v>
      </c>
      <c r="AL746" s="12">
        <f>SUM(AA745:AL745)</f>
        <v>10036</v>
      </c>
      <c r="AM746" s="12">
        <f>SUM(AB745:AM745)</f>
        <v>10325</v>
      </c>
      <c r="AN746" s="12">
        <f>SUM(AC745:AN745)</f>
        <v>10614</v>
      </c>
      <c r="AO746" s="12">
        <f>SUM(AD745:AO745)</f>
        <v>10903</v>
      </c>
      <c r="AP746" s="12">
        <f>SUM(AE745:AP745)</f>
        <v>11192</v>
      </c>
    </row>
    <row r="747">
      <c r="A747" s="11" t="inlineStr">
        <is>
          <t>Individual members</t>
        </is>
      </c>
      <c r="B747" s="14" t="inlineStr">
        <is>
          <t>members</t>
        </is>
      </c>
      <c r="C747" s="56">
        <f>R747</f>
        <v>7458.05467708109</v>
      </c>
      <c r="D747" s="56">
        <f>AD747</f>
        <v>13754.9638988737</v>
      </c>
      <c r="E747" s="56">
        <f>AP747</f>
        <v>19557.1419013516</v>
      </c>
      <c r="G747" s="12">
        <f>G740+G741+G743</f>
        <v>768</v>
      </c>
      <c r="H747" s="12">
        <f>H740+H741+H743</f>
        <v>1501.44</v>
      </c>
      <c r="I747" s="12">
        <f>I740+I741+I743</f>
        <v>2203.22304</v>
      </c>
      <c r="J747" s="12">
        <f>J740+J741+J743</f>
        <v>2875.9784448</v>
      </c>
      <c r="K747" s="12">
        <f>K740+K741+K743</f>
        <v>3522.090190848</v>
      </c>
      <c r="L747" s="12">
        <f>L740+L741+L743</f>
        <v>4143.7221378048</v>
      </c>
      <c r="M747" s="12">
        <f>M740+M741+M743</f>
        <v>4742.84048493527</v>
      </c>
      <c r="N747" s="12">
        <f>N740+N741+N743</f>
        <v>5321.23377019006</v>
      </c>
      <c r="O747" s="12">
        <f>O740+O741+O743</f>
        <v>5880.53069260746</v>
      </c>
      <c r="P747" s="12">
        <f>P740+P741+P743</f>
        <v>6422.21600584435</v>
      </c>
      <c r="Q747" s="12">
        <f>Q740+Q741+Q743</f>
        <v>6947.64470171183</v>
      </c>
      <c r="R747" s="12">
        <f>R740+R741+R743</f>
        <v>7458.05467708109</v>
      </c>
      <c r="S747" s="12">
        <f>S740+S741+S743</f>
        <v>8087.69805503155</v>
      </c>
      <c r="T747" s="12">
        <f>T740+T741+T743</f>
        <v>8692.97131127595</v>
      </c>
      <c r="U747" s="12">
        <f>U740+U741+U743</f>
        <v>9275.79201940012</v>
      </c>
      <c r="V747" s="12">
        <f>V740+V741+V743</f>
        <v>9837.90805462076</v>
      </c>
      <c r="W747" s="12">
        <f>W740+W741+W743</f>
        <v>10380.914332962</v>
      </c>
      <c r="X747" s="12">
        <f>X740+X741+X743</f>
        <v>10906.2677592086</v>
      </c>
      <c r="Y747" s="12">
        <f>Y740+Y741+Y743</f>
        <v>11415.3005855334</v>
      </c>
      <c r="Z747" s="12">
        <f>Z740+Z741+Z743</f>
        <v>11909.2323592535</v>
      </c>
      <c r="AA747" s="12">
        <f>AA740+AA741+AA743</f>
        <v>12389.1806174881</v>
      </c>
      <c r="AB747" s="12">
        <f>AB740+AB741+AB743</f>
        <v>12856.1704682539</v>
      </c>
      <c r="AC747" s="12">
        <f>AC740+AC741+AC743</f>
        <v>13311.1431814359</v>
      </c>
      <c r="AD747" s="12">
        <f>AD740+AD741+AD743</f>
        <v>13754.9638988737</v>
      </c>
      <c r="AE747" s="12">
        <f>AE740+AE741+AE743</f>
        <v>14329.7405602664</v>
      </c>
      <c r="AF747" s="12">
        <f>AF740+AF741+AF743</f>
        <v>14883.3741305365</v>
      </c>
      <c r="AG747" s="12">
        <f>AG740+AG741+AG743</f>
        <v>15417.507884524</v>
      </c>
      <c r="AH747" s="12">
        <f>AH740+AH741+AH743</f>
        <v>15933.641537854</v>
      </c>
      <c r="AI747" s="12">
        <f>AI740+AI741+AI743</f>
        <v>16433.1452560159</v>
      </c>
      <c r="AJ747" s="12">
        <f>AJ740+AJ741+AJ743</f>
        <v>16917.2721754362</v>
      </c>
      <c r="AK747" s="12">
        <f>AK740+AK741+AK743</f>
        <v>17387.1696035175</v>
      </c>
      <c r="AL747" s="12">
        <f>AL740+AL741+AL743</f>
        <v>17843.8890452811</v>
      </c>
      <c r="AM747" s="12">
        <f>AM740+AM741+AM743</f>
        <v>18288.3951871818</v>
      </c>
      <c r="AN747" s="12">
        <f>AN740+AN741+AN743</f>
        <v>18721.5739536144</v>
      </c>
      <c r="AO747" s="12">
        <f>AO740+AO741+AO743</f>
        <v>19144.2397383415</v>
      </c>
      <c r="AP747" s="12">
        <f>AP740+AP741+AP743</f>
        <v>19557.1419013516</v>
      </c>
    </row>
    <row r="748">
      <c r="A748" s="38" t="inlineStr">
        <is>
          <t>Active members (individual and company seats)</t>
        </is>
      </c>
      <c r="B748" s="58" t="inlineStr">
        <is>
          <t>members</t>
        </is>
      </c>
      <c r="C748" s="59">
        <f>R748</f>
        <v>10658.0546770811</v>
      </c>
      <c r="D748" s="59">
        <f>AD748</f>
        <v>21274.9638988737</v>
      </c>
      <c r="E748" s="59">
        <f>AP748</f>
        <v>30749.1419013516</v>
      </c>
      <c r="F748" s="40" t="n"/>
      <c r="G748" s="51">
        <f>G747+G746</f>
        <v>768</v>
      </c>
      <c r="H748" s="51">
        <f>H747+H746</f>
        <v>1501.44</v>
      </c>
      <c r="I748" s="51">
        <f>I747+I746</f>
        <v>2203.22304</v>
      </c>
      <c r="J748" s="51">
        <f>J747+J746</f>
        <v>2875.9784448</v>
      </c>
      <c r="K748" s="51">
        <f>K747+K746</f>
        <v>3922.090190848</v>
      </c>
      <c r="L748" s="51">
        <f>L747+L746</f>
        <v>4943.7221378048</v>
      </c>
      <c r="M748" s="51">
        <f>M747+M746</f>
        <v>5942.84048493527</v>
      </c>
      <c r="N748" s="51">
        <f>N747+N746</f>
        <v>6921.23377019006</v>
      </c>
      <c r="O748" s="51">
        <f>O747+O746</f>
        <v>7880.53069260746</v>
      </c>
      <c r="P748" s="51">
        <f>P747+P746</f>
        <v>8822.21600584435</v>
      </c>
      <c r="Q748" s="51">
        <f>Q747+Q746</f>
        <v>9747.64470171183</v>
      </c>
      <c r="R748" s="51">
        <f>R747+R746</f>
        <v>10658.0546770811</v>
      </c>
      <c r="S748" s="51">
        <f>S747+S746</f>
        <v>11687.6980550316</v>
      </c>
      <c r="T748" s="51">
        <f>T747+T746</f>
        <v>12692.9713112759</v>
      </c>
      <c r="U748" s="51">
        <f>U747+U746</f>
        <v>13675.7920194001</v>
      </c>
      <c r="V748" s="51">
        <f>V747+V746</f>
        <v>14637.9080546208</v>
      </c>
      <c r="W748" s="51">
        <f>W747+W746</f>
        <v>15520.914332962</v>
      </c>
      <c r="X748" s="51">
        <f>X747+X746</f>
        <v>16386.2677592086</v>
      </c>
      <c r="Y748" s="51">
        <f>Y747+Y746</f>
        <v>17235.3005855334</v>
      </c>
      <c r="Z748" s="51">
        <f>Z747+Z746</f>
        <v>18069.2323592535</v>
      </c>
      <c r="AA748" s="51">
        <f>AA747+AA746</f>
        <v>18889.1806174881</v>
      </c>
      <c r="AB748" s="51">
        <f>AB747+AB746</f>
        <v>19696.1704682539</v>
      </c>
      <c r="AC748" s="51">
        <f>AC747+AC746</f>
        <v>20491.1431814359</v>
      </c>
      <c r="AD748" s="51">
        <f>AD747+AD746</f>
        <v>21274.9638988737</v>
      </c>
      <c r="AE748" s="51">
        <f>AE747+AE746</f>
        <v>22189.7405602664</v>
      </c>
      <c r="AF748" s="51">
        <f>AF747+AF746</f>
        <v>23083.3741305365</v>
      </c>
      <c r="AG748" s="51">
        <f>AG747+AG746</f>
        <v>23957.507884524</v>
      </c>
      <c r="AH748" s="51">
        <f>AH747+AH746</f>
        <v>24813.641537854</v>
      </c>
      <c r="AI748" s="51">
        <f>AI747+AI746</f>
        <v>25602.1452560159</v>
      </c>
      <c r="AJ748" s="51">
        <f>AJ747+AJ746</f>
        <v>26375.2721754362</v>
      </c>
      <c r="AK748" s="51">
        <f>AK747+AK746</f>
        <v>27134.1696035175</v>
      </c>
      <c r="AL748" s="51">
        <f>AL747+AL746</f>
        <v>27879.8890452811</v>
      </c>
      <c r="AM748" s="51">
        <f>AM747+AM746</f>
        <v>28613.3951871818</v>
      </c>
      <c r="AN748" s="51">
        <f>AN747+AN746</f>
        <v>29335.5739536144</v>
      </c>
      <c r="AO748" s="51">
        <f>AO747+AO746</f>
        <v>30047.2397383415</v>
      </c>
      <c r="AP748" s="51">
        <f>AP747+AP746</f>
        <v>30749.1419013516</v>
      </c>
    </row>
    <row r="749">
      <c r="A749" s="35" t="inlineStr">
        <is>
          <t>Revenue (AED)</t>
        </is>
      </c>
      <c r="B749" s="14" t="inlineStr">
        <is>
          <t>member-months</t>
        </is>
      </c>
      <c r="C749" s="56">
        <f>SUM(G749:R749)</f>
        <v>66186.9741458229</v>
      </c>
      <c r="D749" s="56">
        <f>SUM(S749:AD749)</f>
        <v>200257.542643337</v>
      </c>
      <c r="E749" s="56">
        <f>SUM(AE749:AP749)</f>
        <v>319781.090973921</v>
      </c>
      <c r="G749" s="12">
        <f>G748</f>
        <v>768</v>
      </c>
      <c r="H749" s="12">
        <f>H748</f>
        <v>1501.44</v>
      </c>
      <c r="I749" s="12">
        <f>I748</f>
        <v>2203.22304</v>
      </c>
      <c r="J749" s="12">
        <f>J748</f>
        <v>2875.9784448</v>
      </c>
      <c r="K749" s="12">
        <f>K748</f>
        <v>3922.090190848</v>
      </c>
      <c r="L749" s="12">
        <f>L748</f>
        <v>4943.7221378048</v>
      </c>
      <c r="M749" s="12">
        <f>M748</f>
        <v>5942.84048493527</v>
      </c>
      <c r="N749" s="12">
        <f>N748</f>
        <v>6921.23377019006</v>
      </c>
      <c r="O749" s="12">
        <f>O748</f>
        <v>7880.53069260746</v>
      </c>
      <c r="P749" s="12">
        <f>P748</f>
        <v>8822.21600584435</v>
      </c>
      <c r="Q749" s="12">
        <f>Q748</f>
        <v>9747.64470171183</v>
      </c>
      <c r="R749" s="12">
        <f>R748</f>
        <v>10658.0546770811</v>
      </c>
      <c r="S749" s="12">
        <f>S748</f>
        <v>11687.6980550316</v>
      </c>
      <c r="T749" s="12">
        <f>T748</f>
        <v>12692.9713112759</v>
      </c>
      <c r="U749" s="12">
        <f>U748</f>
        <v>13675.7920194001</v>
      </c>
      <c r="V749" s="12">
        <f>V748</f>
        <v>14637.9080546208</v>
      </c>
      <c r="W749" s="12">
        <f>W748</f>
        <v>15520.914332962</v>
      </c>
      <c r="X749" s="12">
        <f>X748</f>
        <v>16386.2677592086</v>
      </c>
      <c r="Y749" s="12">
        <f>Y748</f>
        <v>17235.3005855334</v>
      </c>
      <c r="Z749" s="12">
        <f>Z748</f>
        <v>18069.2323592535</v>
      </c>
      <c r="AA749" s="12">
        <f>AA748</f>
        <v>18889.1806174881</v>
      </c>
      <c r="AB749" s="12">
        <f>AB748</f>
        <v>19696.1704682539</v>
      </c>
      <c r="AC749" s="12">
        <f>AC748</f>
        <v>20491.1431814359</v>
      </c>
      <c r="AD749" s="12">
        <f>AD748</f>
        <v>21274.9638988737</v>
      </c>
      <c r="AE749" s="12">
        <f>AE748</f>
        <v>22189.7405602664</v>
      </c>
      <c r="AF749" s="12">
        <f>AF748</f>
        <v>23083.3741305365</v>
      </c>
      <c r="AG749" s="12">
        <f>AG748</f>
        <v>23957.507884524</v>
      </c>
      <c r="AH749" s="12">
        <f>AH748</f>
        <v>24813.641537854</v>
      </c>
      <c r="AI749" s="12">
        <f>AI748</f>
        <v>25602.1452560159</v>
      </c>
      <c r="AJ749" s="12">
        <f>AJ748</f>
        <v>26375.2721754362</v>
      </c>
      <c r="AK749" s="12">
        <f>AK748</f>
        <v>27134.1696035175</v>
      </c>
      <c r="AL749" s="12">
        <f>AL748</f>
        <v>27879.8890452811</v>
      </c>
      <c r="AM749" s="12">
        <f>AM748</f>
        <v>28613.3951871818</v>
      </c>
      <c r="AN749" s="12">
        <f>AN748</f>
        <v>29335.5739536144</v>
      </c>
      <c r="AO749" s="12">
        <f>AO748</f>
        <v>30047.2397383415</v>
      </c>
      <c r="AP749" s="12">
        <f>AP748</f>
        <v>30749.1419013516</v>
      </c>
    </row>
    <row r="750">
      <c r="A750" s="11" t="inlineStr">
        <is>
          <t>Insured members</t>
        </is>
      </c>
      <c r="B750" s="14" t="inlineStr">
        <is>
          <t>members</t>
        </is>
      </c>
      <c r="C750" s="56">
        <f>R750</f>
        <v>1598.70820156216</v>
      </c>
      <c r="D750" s="56">
        <f>AD750</f>
        <v>3191.24458483105</v>
      </c>
      <c r="E750" s="56">
        <f>AP750</f>
        <v>4612.37128520274</v>
      </c>
      <c r="G750" s="12">
        <f>IF(G726&gt;=Assumptions!$C$41,Assumptions!$C$42*G748,0)</f>
        <v>0</v>
      </c>
      <c r="H750" s="12">
        <f>IF(H726&gt;=Assumptions!$C$41,Assumptions!$C$42*H748,0)</f>
        <v>0</v>
      </c>
      <c r="I750" s="12">
        <f>IF(I726&gt;=Assumptions!$C$41,Assumptions!$C$42*I748,0)</f>
        <v>0</v>
      </c>
      <c r="J750" s="12">
        <f>IF(J726&gt;=Assumptions!$C$41,Assumptions!$C$42*J748,0)</f>
        <v>0</v>
      </c>
      <c r="K750" s="12">
        <f>IF(K726&gt;=Assumptions!$C$41,Assumptions!$C$42*K748,0)</f>
        <v>0</v>
      </c>
      <c r="L750" s="12">
        <f>IF(L726&gt;=Assumptions!$C$41,Assumptions!$C$42*L748,0)</f>
        <v>741.55832067072</v>
      </c>
      <c r="M750" s="12">
        <f>IF(M726&gt;=Assumptions!$C$41,Assumptions!$C$42*M748,0)</f>
        <v>891.426072740291</v>
      </c>
      <c r="N750" s="12">
        <f>IF(N726&gt;=Assumptions!$C$41,Assumptions!$C$42*N748,0)</f>
        <v>1038.18506552851</v>
      </c>
      <c r="O750" s="12">
        <f>IF(O726&gt;=Assumptions!$C$41,Assumptions!$C$42*O748,0)</f>
        <v>1182.07960389112</v>
      </c>
      <c r="P750" s="12">
        <f>IF(P726&gt;=Assumptions!$C$41,Assumptions!$C$42*P748,0)</f>
        <v>1323.33240087665</v>
      </c>
      <c r="Q750" s="12">
        <f>IF(Q726&gt;=Assumptions!$C$41,Assumptions!$C$42*Q748,0)</f>
        <v>1462.14670525677</v>
      </c>
      <c r="R750" s="12">
        <f>IF(R726&gt;=Assumptions!$C$41,Assumptions!$C$42*R748,0)</f>
        <v>1598.70820156216</v>
      </c>
      <c r="S750" s="12">
        <f>IF(S726&gt;=Assumptions!$C$41,Assumptions!$C$42*S748,0)</f>
        <v>1753.15470825473</v>
      </c>
      <c r="T750" s="12">
        <f>IF(T726&gt;=Assumptions!$C$41,Assumptions!$C$42*T748,0)</f>
        <v>1903.94569669139</v>
      </c>
      <c r="U750" s="12">
        <f>IF(U726&gt;=Assumptions!$C$41,Assumptions!$C$42*U748,0)</f>
        <v>2051.36880291002</v>
      </c>
      <c r="V750" s="12">
        <f>IF(V726&gt;=Assumptions!$C$41,Assumptions!$C$42*V748,0)</f>
        <v>2195.68620819311</v>
      </c>
      <c r="W750" s="12">
        <f>IF(W726&gt;=Assumptions!$C$41,Assumptions!$C$42*W748,0)</f>
        <v>2328.1371499443</v>
      </c>
      <c r="X750" s="12">
        <f>IF(X726&gt;=Assumptions!$C$41,Assumptions!$C$42*X748,0)</f>
        <v>2457.94016388128</v>
      </c>
      <c r="Y750" s="12">
        <f>IF(Y726&gt;=Assumptions!$C$41,Assumptions!$C$42*Y748,0)</f>
        <v>2585.29508783001</v>
      </c>
      <c r="Z750" s="12">
        <f>IF(Z726&gt;=Assumptions!$C$41,Assumptions!$C$42*Z748,0)</f>
        <v>2710.38485388802</v>
      </c>
      <c r="AA750" s="12">
        <f>IF(AA726&gt;=Assumptions!$C$41,Assumptions!$C$42*AA748,0)</f>
        <v>2833.37709262321</v>
      </c>
      <c r="AB750" s="12">
        <f>IF(AB726&gt;=Assumptions!$C$41,Assumptions!$C$42*AB748,0)</f>
        <v>2954.42557023808</v>
      </c>
      <c r="AC750" s="12">
        <f>IF(AC726&gt;=Assumptions!$C$41,Assumptions!$C$42*AC748,0)</f>
        <v>3073.67147721538</v>
      </c>
      <c r="AD750" s="12">
        <f>IF(AD726&gt;=Assumptions!$C$41,Assumptions!$C$42*AD748,0)</f>
        <v>3191.24458483105</v>
      </c>
      <c r="AE750" s="12">
        <f>IF(AE726&gt;=Assumptions!$C$41,Assumptions!$C$42*AE748,0)</f>
        <v>3328.46108403995</v>
      </c>
      <c r="AF750" s="12">
        <f>IF(AF726&gt;=Assumptions!$C$41,Assumptions!$C$42*AF748,0)</f>
        <v>3462.50611958047</v>
      </c>
      <c r="AG750" s="12">
        <f>IF(AG726&gt;=Assumptions!$C$41,Assumptions!$C$42*AG748,0)</f>
        <v>3593.6261826786</v>
      </c>
      <c r="AH750" s="12">
        <f>IF(AH726&gt;=Assumptions!$C$41,Assumptions!$C$42*AH748,0)</f>
        <v>3722.04623067809</v>
      </c>
      <c r="AI750" s="12">
        <f>IF(AI726&gt;=Assumptions!$C$41,Assumptions!$C$42*AI748,0)</f>
        <v>3840.32178840239</v>
      </c>
      <c r="AJ750" s="12">
        <f>IF(AJ726&gt;=Assumptions!$C$41,Assumptions!$C$42*AJ748,0)</f>
        <v>3956.29082631543</v>
      </c>
      <c r="AK750" s="12">
        <f>IF(AK726&gt;=Assumptions!$C$41,Assumptions!$C$42*AK748,0)</f>
        <v>4070.12544052763</v>
      </c>
      <c r="AL750" s="12">
        <f>IF(AL726&gt;=Assumptions!$C$41,Assumptions!$C$42*AL748,0)</f>
        <v>4181.98335679216</v>
      </c>
      <c r="AM750" s="12">
        <f>IF(AM726&gt;=Assumptions!$C$41,Assumptions!$C$42*AM748,0)</f>
        <v>4292.00927807728</v>
      </c>
      <c r="AN750" s="12">
        <f>IF(AN726&gt;=Assumptions!$C$41,Assumptions!$C$42*AN748,0)</f>
        <v>4400.33609304217</v>
      </c>
      <c r="AO750" s="12">
        <f>IF(AO726&gt;=Assumptions!$C$41,Assumptions!$C$42*AO748,0)</f>
        <v>4507.08596075122</v>
      </c>
      <c r="AP750" s="12">
        <f>IF(AP726&gt;=Assumptions!$C$41,Assumptions!$C$42*AP748,0)</f>
        <v>4612.37128520274</v>
      </c>
    </row>
    <row r="753">
      <c r="A753" s="11" t="inlineStr">
        <is>
          <t>Gross bookings: weekly plan</t>
        </is>
      </c>
      <c r="B753" s="14" t="inlineStr">
        <is>
          <t>AED</t>
        </is>
      </c>
      <c r="C753" s="56">
        <f>SUM(G753:R753)</f>
        <v>651807.079528695</v>
      </c>
      <c r="D753" s="56">
        <f>SUM(S753:AD753)</f>
        <v>1339682.81858641</v>
      </c>
      <c r="E753" s="56">
        <f>SUM(AE753:AP753)</f>
        <v>1815317.04291139</v>
      </c>
      <c r="G753" s="12">
        <f>G740*Assumptions!$C$30*Assumptions!$C$31/12</f>
        <v>12518.19072</v>
      </c>
      <c r="H753" s="12">
        <f>H740*Assumptions!$C$30*Assumptions!$C$31/12</f>
        <v>23534.1985536</v>
      </c>
      <c r="I753" s="12">
        <f>I740*Assumptions!$C$30*Assumptions!$C$31/12</f>
        <v>33228.285447168</v>
      </c>
      <c r="J753" s="12">
        <f>J740*Assumptions!$C$30*Assumptions!$C$31/12</f>
        <v>41759.0819135078</v>
      </c>
      <c r="K753" s="12">
        <f>K740*Assumptions!$C$30*Assumptions!$C$31/12</f>
        <v>49266.1828038869</v>
      </c>
      <c r="L753" s="12">
        <f>L740*Assumptions!$C$30*Assumptions!$C$31/12</f>
        <v>55872.4315874205</v>
      </c>
      <c r="M753" s="12">
        <f>M740*Assumptions!$C$30*Assumptions!$C$31/12</f>
        <v>61685.93051693</v>
      </c>
      <c r="N753" s="12">
        <f>N740*Assumptions!$C$30*Assumptions!$C$31/12</f>
        <v>66801.8095748984</v>
      </c>
      <c r="O753" s="12">
        <f>O740*Assumptions!$C$30*Assumptions!$C$31/12</f>
        <v>71303.7831459106</v>
      </c>
      <c r="P753" s="12">
        <f>P740*Assumptions!$C$30*Assumptions!$C$31/12</f>
        <v>75265.5198884013</v>
      </c>
      <c r="Q753" s="12">
        <f>Q740*Assumptions!$C$30*Assumptions!$C$31/12</f>
        <v>78751.8482217932</v>
      </c>
      <c r="R753" s="12">
        <f>R740*Assumptions!$C$30*Assumptions!$C$31/12</f>
        <v>81819.817155178</v>
      </c>
      <c r="S753" s="12">
        <f>S740*Assumptions!$C$30*Assumptions!$C$31/12</f>
        <v>88692.3600565566</v>
      </c>
      <c r="T753" s="12">
        <f>T740*Assumptions!$C$30*Assumptions!$C$31/12</f>
        <v>94740.1978097698</v>
      </c>
      <c r="U753" s="12">
        <f>U740*Assumptions!$C$30*Assumptions!$C$31/12</f>
        <v>100062.295032597</v>
      </c>
      <c r="V753" s="12">
        <f>V740*Assumptions!$C$30*Assumptions!$C$31/12</f>
        <v>104745.740588686</v>
      </c>
      <c r="W753" s="12">
        <f>W740*Assumptions!$C$30*Assumptions!$C$31/12</f>
        <v>108867.172678043</v>
      </c>
      <c r="X753" s="12">
        <f>X740*Assumptions!$C$30*Assumptions!$C$31/12</f>
        <v>112494.032916678</v>
      </c>
      <c r="Y753" s="12">
        <f>Y740*Assumptions!$C$30*Assumptions!$C$31/12</f>
        <v>115685.669926677</v>
      </c>
      <c r="Z753" s="12">
        <f>Z740*Assumptions!$C$30*Assumptions!$C$31/12</f>
        <v>118494.310495476</v>
      </c>
      <c r="AA753" s="12">
        <f>AA740*Assumptions!$C$30*Assumptions!$C$31/12</f>
        <v>120965.914196019</v>
      </c>
      <c r="AB753" s="12">
        <f>AB740*Assumptions!$C$30*Assumptions!$C$31/12</f>
        <v>123140.925452496</v>
      </c>
      <c r="AC753" s="12">
        <f>AC740*Assumptions!$C$30*Assumptions!$C$31/12</f>
        <v>125054.935358197</v>
      </c>
      <c r="AD753" s="12">
        <f>AD740*Assumptions!$C$30*Assumptions!$C$31/12</f>
        <v>126739.264075213</v>
      </c>
      <c r="AE753" s="12">
        <f>AE740*Assumptions!$C$30*Assumptions!$C$31/12</f>
        <v>132394.203586188</v>
      </c>
      <c r="AF753" s="12">
        <f>AF740*Assumptions!$C$30*Assumptions!$C$31/12</f>
        <v>137370.550355845</v>
      </c>
      <c r="AG753" s="12">
        <f>AG740*Assumptions!$C$30*Assumptions!$C$31/12</f>
        <v>141749.735513144</v>
      </c>
      <c r="AH753" s="12">
        <f>AH740*Assumptions!$C$30*Assumptions!$C$31/12</f>
        <v>145603.418451566</v>
      </c>
      <c r="AI753" s="12">
        <f>AI740*Assumptions!$C$30*Assumptions!$C$31/12</f>
        <v>148994.659437378</v>
      </c>
      <c r="AJ753" s="12">
        <f>AJ740*Assumptions!$C$30*Assumptions!$C$31/12</f>
        <v>151978.951504893</v>
      </c>
      <c r="AK753" s="12">
        <f>AK740*Assumptions!$C$30*Assumptions!$C$31/12</f>
        <v>154605.128524306</v>
      </c>
      <c r="AL753" s="12">
        <f>AL740*Assumptions!$C$30*Assumptions!$C$31/12</f>
        <v>156916.164301389</v>
      </c>
      <c r="AM753" s="12">
        <f>AM740*Assumptions!$C$30*Assumptions!$C$31/12</f>
        <v>158949.875785222</v>
      </c>
      <c r="AN753" s="12">
        <f>AN740*Assumptions!$C$30*Assumptions!$C$31/12</f>
        <v>160739.541890996</v>
      </c>
      <c r="AO753" s="12">
        <f>AO740*Assumptions!$C$30*Assumptions!$C$31/12</f>
        <v>162314.448064076</v>
      </c>
      <c r="AP753" s="12">
        <f>AP740*Assumptions!$C$30*Assumptions!$C$31/12</f>
        <v>163700.365496387</v>
      </c>
    </row>
    <row r="754">
      <c r="A754" s="11" t="inlineStr">
        <is>
          <t>Gross bookings: monthly plan</t>
        </is>
      </c>
      <c r="B754" s="14" t="inlineStr">
        <is>
          <t>AED</t>
        </is>
      </c>
      <c r="C754" s="56">
        <f>SUM(G754:R754)</f>
        <v>1745945.66621497</v>
      </c>
      <c r="D754" s="56">
        <f>SUM(S754:AD754)</f>
        <v>4310501.68317664</v>
      </c>
      <c r="E754" s="56">
        <f>SUM(AE754:AP754)</f>
        <v>6496888.91790272</v>
      </c>
      <c r="G754" s="12">
        <f>G741*Assumptions!$C$32</f>
        <v>27644.544</v>
      </c>
      <c r="H754" s="12">
        <f>H741*Assumptions!$C$32</f>
        <v>53630.41536</v>
      </c>
      <c r="I754" s="12">
        <f>I741*Assumptions!$C$32</f>
        <v>78057.1344384</v>
      </c>
      <c r="J754" s="12">
        <f>J741*Assumptions!$C$32</f>
        <v>101018.250372096</v>
      </c>
      <c r="K754" s="12">
        <f>K741*Assumptions!$C$32</f>
        <v>122601.69934977</v>
      </c>
      <c r="L754" s="12">
        <f>L741*Assumptions!$C$32</f>
        <v>142890.141388784</v>
      </c>
      <c r="M754" s="12">
        <f>M741*Assumptions!$C$32</f>
        <v>161961.276905457</v>
      </c>
      <c r="N754" s="12">
        <f>N741*Assumptions!$C$32</f>
        <v>179888.14429113</v>
      </c>
      <c r="O754" s="12">
        <f>O741*Assumptions!$C$32</f>
        <v>196739.399633662</v>
      </c>
      <c r="P754" s="12">
        <f>P741*Assumptions!$C$32</f>
        <v>212579.579655642</v>
      </c>
      <c r="Q754" s="12">
        <f>Q741*Assumptions!$C$32</f>
        <v>227469.348876303</v>
      </c>
      <c r="R754" s="12">
        <f>R741*Assumptions!$C$32</f>
        <v>241465.731943725</v>
      </c>
      <c r="S754" s="12">
        <f>S741*Assumptions!$C$32</f>
        <v>263837.180027102</v>
      </c>
      <c r="T754" s="12">
        <f>T741*Assumptions!$C$32</f>
        <v>284866.341225476</v>
      </c>
      <c r="U754" s="12">
        <f>U741*Assumptions!$C$32</f>
        <v>304633.752751947</v>
      </c>
      <c r="V754" s="12">
        <f>V741*Assumptions!$C$32</f>
        <v>323215.11958683</v>
      </c>
      <c r="W754" s="12">
        <f>W741*Assumptions!$C$32</f>
        <v>340681.604411621</v>
      </c>
      <c r="X754" s="12">
        <f>X741*Assumptions!$C$32</f>
        <v>357100.100146923</v>
      </c>
      <c r="Y754" s="12">
        <f>Y741*Assumptions!$C$32</f>
        <v>372533.486138108</v>
      </c>
      <c r="Z754" s="12">
        <f>Z741*Assumptions!$C$32</f>
        <v>387040.868969821</v>
      </c>
      <c r="AA754" s="12">
        <f>AA741*Assumptions!$C$32</f>
        <v>400677.808831632</v>
      </c>
      <c r="AB754" s="12">
        <f>AB741*Assumptions!$C$32</f>
        <v>413496.532301734</v>
      </c>
      <c r="AC754" s="12">
        <f>AC741*Assumptions!$C$32</f>
        <v>425546.13236363</v>
      </c>
      <c r="AD754" s="12">
        <f>AD741*Assumptions!$C$32</f>
        <v>436872.756421812</v>
      </c>
      <c r="AE754" s="12">
        <f>AE741*Assumptions!$C$32</f>
        <v>456734.631036504</v>
      </c>
      <c r="AF754" s="12">
        <f>AF741*Assumptions!$C$32</f>
        <v>475404.793174313</v>
      </c>
      <c r="AG754" s="12">
        <f>AG741*Assumptions!$C$32</f>
        <v>492954.745583854</v>
      </c>
      <c r="AH754" s="12">
        <f>AH741*Assumptions!$C$32</f>
        <v>509451.700848823</v>
      </c>
      <c r="AI754" s="12">
        <f>AI741*Assumptions!$C$32</f>
        <v>524958.838797894</v>
      </c>
      <c r="AJ754" s="12">
        <f>AJ741*Assumptions!$C$32</f>
        <v>539535.54847002</v>
      </c>
      <c r="AK754" s="12">
        <f>AK741*Assumptions!$C$32</f>
        <v>553237.655561819</v>
      </c>
      <c r="AL754" s="12">
        <f>AL741*Assumptions!$C$32</f>
        <v>566117.63622811</v>
      </c>
      <c r="AM754" s="12">
        <f>AM741*Assumptions!$C$32</f>
        <v>578224.818054423</v>
      </c>
      <c r="AN754" s="12">
        <f>AN741*Assumptions!$C$32</f>
        <v>589605.568971158</v>
      </c>
      <c r="AO754" s="12">
        <f>AO741*Assumptions!$C$32</f>
        <v>600303.474832888</v>
      </c>
      <c r="AP754" s="12">
        <f>AP741*Assumptions!$C$32</f>
        <v>610359.506342915</v>
      </c>
    </row>
    <row r="755">
      <c r="A755" s="11" t="inlineStr">
        <is>
          <t>Gross bookings: annual plan</t>
        </is>
      </c>
      <c r="B755" s="14" t="inlineStr">
        <is>
          <t>AED</t>
        </is>
      </c>
      <c r="C755" s="56">
        <f>SUM(G755:R755)</f>
        <v>2764763.136</v>
      </c>
      <c r="D755" s="56">
        <f>SUM(S755:AD755)</f>
        <v>5345208.7296</v>
      </c>
      <c r="E755" s="56">
        <f>SUM(AE755:AP755)</f>
        <v>7815063.79776</v>
      </c>
      <c r="G755" s="12">
        <f>G742*Assumptions!$C$33</f>
        <v>230396.928</v>
      </c>
      <c r="H755" s="12">
        <f>H742*Assumptions!$C$33</f>
        <v>230396.928</v>
      </c>
      <c r="I755" s="12">
        <f>I742*Assumptions!$C$33</f>
        <v>230396.928</v>
      </c>
      <c r="J755" s="12">
        <f>J742*Assumptions!$C$33</f>
        <v>230396.928</v>
      </c>
      <c r="K755" s="12">
        <f>K742*Assumptions!$C$33</f>
        <v>230396.928</v>
      </c>
      <c r="L755" s="12">
        <f>L742*Assumptions!$C$33</f>
        <v>230396.928</v>
      </c>
      <c r="M755" s="12">
        <f>M742*Assumptions!$C$33</f>
        <v>230396.928</v>
      </c>
      <c r="N755" s="12">
        <f>N742*Assumptions!$C$33</f>
        <v>230396.928</v>
      </c>
      <c r="O755" s="12">
        <f>O742*Assumptions!$C$33</f>
        <v>230396.928</v>
      </c>
      <c r="P755" s="12">
        <f>P742*Assumptions!$C$33</f>
        <v>230396.928</v>
      </c>
      <c r="Q755" s="12">
        <f>Q742*Assumptions!$C$33</f>
        <v>230396.928</v>
      </c>
      <c r="R755" s="12">
        <f>R742*Assumptions!$C$33</f>
        <v>230396.928</v>
      </c>
      <c r="S755" s="12">
        <f>S742*Assumptions!$C$33</f>
        <v>445434.0608</v>
      </c>
      <c r="T755" s="12">
        <f>T742*Assumptions!$C$33</f>
        <v>445434.0608</v>
      </c>
      <c r="U755" s="12">
        <f>U742*Assumptions!$C$33</f>
        <v>445434.0608</v>
      </c>
      <c r="V755" s="12">
        <f>V742*Assumptions!$C$33</f>
        <v>445434.0608</v>
      </c>
      <c r="W755" s="12">
        <f>W742*Assumptions!$C$33</f>
        <v>445434.0608</v>
      </c>
      <c r="X755" s="12">
        <f>X742*Assumptions!$C$33</f>
        <v>445434.0608</v>
      </c>
      <c r="Y755" s="12">
        <f>Y742*Assumptions!$C$33</f>
        <v>445434.0608</v>
      </c>
      <c r="Z755" s="12">
        <f>Z742*Assumptions!$C$33</f>
        <v>445434.0608</v>
      </c>
      <c r="AA755" s="12">
        <f>AA742*Assumptions!$C$33</f>
        <v>445434.0608</v>
      </c>
      <c r="AB755" s="12">
        <f>AB742*Assumptions!$C$33</f>
        <v>445434.0608</v>
      </c>
      <c r="AC755" s="12">
        <f>AC742*Assumptions!$C$33</f>
        <v>445434.0608</v>
      </c>
      <c r="AD755" s="12">
        <f>AD742*Assumptions!$C$33</f>
        <v>445434.0608</v>
      </c>
      <c r="AE755" s="12">
        <f>AE742*Assumptions!$C$33</f>
        <v>651255.31648</v>
      </c>
      <c r="AF755" s="12">
        <f>AF742*Assumptions!$C$33</f>
        <v>651255.31648</v>
      </c>
      <c r="AG755" s="12">
        <f>AG742*Assumptions!$C$33</f>
        <v>651255.31648</v>
      </c>
      <c r="AH755" s="12">
        <f>AH742*Assumptions!$C$33</f>
        <v>651255.31648</v>
      </c>
      <c r="AI755" s="12">
        <f>AI742*Assumptions!$C$33</f>
        <v>651255.31648</v>
      </c>
      <c r="AJ755" s="12">
        <f>AJ742*Assumptions!$C$33</f>
        <v>651255.31648</v>
      </c>
      <c r="AK755" s="12">
        <f>AK742*Assumptions!$C$33</f>
        <v>651255.31648</v>
      </c>
      <c r="AL755" s="12">
        <f>AL742*Assumptions!$C$33</f>
        <v>651255.31648</v>
      </c>
      <c r="AM755" s="12">
        <f>AM742*Assumptions!$C$33</f>
        <v>651255.31648</v>
      </c>
      <c r="AN755" s="12">
        <f>AN742*Assumptions!$C$33</f>
        <v>651255.31648</v>
      </c>
      <c r="AO755" s="12">
        <f>AO742*Assumptions!$C$33</f>
        <v>651255.31648</v>
      </c>
      <c r="AP755" s="12">
        <f>AP742*Assumptions!$C$33</f>
        <v>651255.31648</v>
      </c>
    </row>
    <row r="756">
      <c r="A756" s="11" t="inlineStr">
        <is>
          <t>Gross bookings: company seats</t>
        </is>
      </c>
      <c r="B756" s="14" t="inlineStr">
        <is>
          <t>AED</t>
        </is>
      </c>
      <c r="C756" s="56">
        <f>SUM(G756:R756)</f>
        <v>1680000</v>
      </c>
      <c r="D756" s="56">
        <f>SUM(S756:AD756)</f>
        <v>3948000</v>
      </c>
      <c r="E756" s="56">
        <f>SUM(AE756:AP756)</f>
        <v>5875800</v>
      </c>
      <c r="G756" s="12">
        <f>G745*Assumptions!$C$26*(1+Assumptions!$C$34)</f>
        <v>0</v>
      </c>
      <c r="H756" s="12">
        <f>H745*Assumptions!$C$26*(1+Assumptions!$C$34)</f>
        <v>0</v>
      </c>
      <c r="I756" s="12">
        <f>I745*Assumptions!$C$26*(1+Assumptions!$C$34)</f>
        <v>0</v>
      </c>
      <c r="J756" s="12">
        <f>J745*Assumptions!$C$26*(1+Assumptions!$C$34)</f>
        <v>0</v>
      </c>
      <c r="K756" s="12">
        <f>K745*Assumptions!$C$26*(1+Assumptions!$C$34)</f>
        <v>210000</v>
      </c>
      <c r="L756" s="12">
        <f>L745*Assumptions!$C$26*(1+Assumptions!$C$34)</f>
        <v>210000</v>
      </c>
      <c r="M756" s="12">
        <f>M745*Assumptions!$C$26*(1+Assumptions!$C$34)</f>
        <v>210000</v>
      </c>
      <c r="N756" s="12">
        <f>N745*Assumptions!$C$26*(1+Assumptions!$C$34)</f>
        <v>210000</v>
      </c>
      <c r="O756" s="12">
        <f>O745*Assumptions!$C$26*(1+Assumptions!$C$34)</f>
        <v>210000</v>
      </c>
      <c r="P756" s="12">
        <f>P745*Assumptions!$C$26*(1+Assumptions!$C$34)</f>
        <v>210000</v>
      </c>
      <c r="Q756" s="12">
        <f>Q745*Assumptions!$C$26*(1+Assumptions!$C$34)</f>
        <v>210000</v>
      </c>
      <c r="R756" s="12">
        <f>R745*Assumptions!$C$26*(1+Assumptions!$C$34)</f>
        <v>210000</v>
      </c>
      <c r="S756" s="12">
        <f>S745*Assumptions!$C$26*(1+Assumptions!$C$34)</f>
        <v>210000</v>
      </c>
      <c r="T756" s="12">
        <f>T745*Assumptions!$C$26*(1+Assumptions!$C$34)</f>
        <v>210000</v>
      </c>
      <c r="U756" s="12">
        <f>U745*Assumptions!$C$26*(1+Assumptions!$C$34)</f>
        <v>210000</v>
      </c>
      <c r="V756" s="12">
        <f>V745*Assumptions!$C$26*(1+Assumptions!$C$34)</f>
        <v>210000</v>
      </c>
      <c r="W756" s="12">
        <f>W745*Assumptions!$C$26*(1+Assumptions!$C$34)</f>
        <v>388500</v>
      </c>
      <c r="X756" s="12">
        <f>X745*Assumptions!$C$26*(1+Assumptions!$C$34)</f>
        <v>388500</v>
      </c>
      <c r="Y756" s="12">
        <f>Y745*Assumptions!$C$26*(1+Assumptions!$C$34)</f>
        <v>388500</v>
      </c>
      <c r="Z756" s="12">
        <f>Z745*Assumptions!$C$26*(1+Assumptions!$C$34)</f>
        <v>388500</v>
      </c>
      <c r="AA756" s="12">
        <f>AA745*Assumptions!$C$26*(1+Assumptions!$C$34)</f>
        <v>388500</v>
      </c>
      <c r="AB756" s="12">
        <f>AB745*Assumptions!$C$26*(1+Assumptions!$C$34)</f>
        <v>388500</v>
      </c>
      <c r="AC756" s="12">
        <f>AC745*Assumptions!$C$26*(1+Assumptions!$C$34)</f>
        <v>388500</v>
      </c>
      <c r="AD756" s="12">
        <f>AD745*Assumptions!$C$26*(1+Assumptions!$C$34)</f>
        <v>388500</v>
      </c>
      <c r="AE756" s="12">
        <f>AE745*Assumptions!$C$26*(1+Assumptions!$C$34)</f>
        <v>388500</v>
      </c>
      <c r="AF756" s="12">
        <f>AF745*Assumptions!$C$26*(1+Assumptions!$C$34)</f>
        <v>388500</v>
      </c>
      <c r="AG756" s="12">
        <f>AG745*Assumptions!$C$26*(1+Assumptions!$C$34)</f>
        <v>388500</v>
      </c>
      <c r="AH756" s="12">
        <f>AH745*Assumptions!$C$26*(1+Assumptions!$C$34)</f>
        <v>388500</v>
      </c>
      <c r="AI756" s="12">
        <f>AI745*Assumptions!$C$26*(1+Assumptions!$C$34)</f>
        <v>540225</v>
      </c>
      <c r="AJ756" s="12">
        <f>AJ745*Assumptions!$C$26*(1+Assumptions!$C$34)</f>
        <v>540225</v>
      </c>
      <c r="AK756" s="12">
        <f>AK745*Assumptions!$C$26*(1+Assumptions!$C$34)</f>
        <v>540225</v>
      </c>
      <c r="AL756" s="12">
        <f>AL745*Assumptions!$C$26*(1+Assumptions!$C$34)</f>
        <v>540225</v>
      </c>
      <c r="AM756" s="12">
        <f>AM745*Assumptions!$C$26*(1+Assumptions!$C$34)</f>
        <v>540225</v>
      </c>
      <c r="AN756" s="12">
        <f>AN745*Assumptions!$C$26*(1+Assumptions!$C$34)</f>
        <v>540225</v>
      </c>
      <c r="AO756" s="12">
        <f>AO745*Assumptions!$C$26*(1+Assumptions!$C$34)</f>
        <v>540225</v>
      </c>
      <c r="AP756" s="12">
        <f>AP745*Assumptions!$C$26*(1+Assumptions!$C$34)</f>
        <v>540225</v>
      </c>
    </row>
    <row r="757">
      <c r="A757" s="38" t="inlineStr">
        <is>
          <t>Gross bookings, VAT included</t>
        </is>
      </c>
      <c r="B757" s="58" t="inlineStr">
        <is>
          <t>AED</t>
        </is>
      </c>
      <c r="C757" s="59">
        <f>SUM(G757:R757)</f>
        <v>6842515.88174366</v>
      </c>
      <c r="D757" s="59">
        <f>SUM(S757:AD757)</f>
        <v>14943393.231363</v>
      </c>
      <c r="E757" s="59">
        <f>SUM(AE757:AP757)</f>
        <v>22003069.7585741</v>
      </c>
      <c r="F757" s="40" t="n"/>
      <c r="G757" s="51">
        <f>G753+G754+G755+G756</f>
        <v>270559.66272</v>
      </c>
      <c r="H757" s="51">
        <f>H753+H754+H755+H756</f>
        <v>307561.5419136</v>
      </c>
      <c r="I757" s="51">
        <f>I753+I754+I755+I756</f>
        <v>341682.347885568</v>
      </c>
      <c r="J757" s="51">
        <f>J753+J754+J755+J756</f>
        <v>373174.260285604</v>
      </c>
      <c r="K757" s="51">
        <f>K753+K754+K755+K756</f>
        <v>612264.810153657</v>
      </c>
      <c r="L757" s="51">
        <f>L753+L754+L755+L756</f>
        <v>639159.500976205</v>
      </c>
      <c r="M757" s="51">
        <f>M753+M754+M755+M756</f>
        <v>664044.135422387</v>
      </c>
      <c r="N757" s="51">
        <f>N753+N754+N755+N756</f>
        <v>687086.881866028</v>
      </c>
      <c r="O757" s="51">
        <f>O753+O754+O755+O756</f>
        <v>708440.110779572</v>
      </c>
      <c r="P757" s="51">
        <f>P753+P754+P755+P756</f>
        <v>728242.027544043</v>
      </c>
      <c r="Q757" s="51">
        <f>Q753+Q754+Q755+Q756</f>
        <v>746618.125098097</v>
      </c>
      <c r="R757" s="51">
        <f>R753+R754+R755+R756</f>
        <v>763682.477098903</v>
      </c>
      <c r="S757" s="51">
        <f>S753+S754+S755+S756</f>
        <v>1007963.60088366</v>
      </c>
      <c r="T757" s="51">
        <f>T753+T754+T755+T756</f>
        <v>1035040.59983525</v>
      </c>
      <c r="U757" s="51">
        <f>U753+U754+U755+U756</f>
        <v>1060130.10858454</v>
      </c>
      <c r="V757" s="51">
        <f>V753+V754+V755+V756</f>
        <v>1083394.92097552</v>
      </c>
      <c r="W757" s="51">
        <f>W753+W754+W755+W756</f>
        <v>1283482.83788966</v>
      </c>
      <c r="X757" s="51">
        <f>X753+X754+X755+X756</f>
        <v>1303528.1938636</v>
      </c>
      <c r="Y757" s="51">
        <f>Y753+Y754+Y755+Y756</f>
        <v>1322153.21686478</v>
      </c>
      <c r="Z757" s="51">
        <f>Z753+Z754+Z755+Z756</f>
        <v>1339469.2402653</v>
      </c>
      <c r="AA757" s="51">
        <f>AA753+AA754+AA755+AA756</f>
        <v>1355577.78382765</v>
      </c>
      <c r="AB757" s="51">
        <f>AB753+AB754+AB755+AB756</f>
        <v>1370571.51855423</v>
      </c>
      <c r="AC757" s="51">
        <f>AC753+AC754+AC755+AC756</f>
        <v>1384535.12852183</v>
      </c>
      <c r="AD757" s="51">
        <f>AD753+AD754+AD755+AD756</f>
        <v>1397546.08129703</v>
      </c>
      <c r="AE757" s="51">
        <f>AE753+AE754+AE755+AE756</f>
        <v>1628884.15110269</v>
      </c>
      <c r="AF757" s="51">
        <f>AF753+AF754+AF755+AF756</f>
        <v>1652530.66001016</v>
      </c>
      <c r="AG757" s="51">
        <f>AG753+AG754+AG755+AG756</f>
        <v>1674459.797577</v>
      </c>
      <c r="AH757" s="51">
        <f>AH753+AH754+AH755+AH756</f>
        <v>1694810.43578039</v>
      </c>
      <c r="AI757" s="51">
        <f>AI753+AI754+AI755+AI756</f>
        <v>1865433.81471527</v>
      </c>
      <c r="AJ757" s="51">
        <f>AJ753+AJ754+AJ755+AJ756</f>
        <v>1882994.81645491</v>
      </c>
      <c r="AK757" s="51">
        <f>AK753+AK754+AK755+AK756</f>
        <v>1899323.10056612</v>
      </c>
      <c r="AL757" s="51">
        <f>AL753+AL754+AL755+AL756</f>
        <v>1914514.1170095</v>
      </c>
      <c r="AM757" s="51">
        <f>AM753+AM754+AM755+AM756</f>
        <v>1928655.01031965</v>
      </c>
      <c r="AN757" s="51">
        <f>AN753+AN754+AN755+AN756</f>
        <v>1941825.42734215</v>
      </c>
      <c r="AO757" s="51">
        <f>AO753+AO754+AO755+AO756</f>
        <v>1954098.23937696</v>
      </c>
      <c r="AP757" s="51">
        <f>AP753+AP754+AP755+AP756</f>
        <v>1965540.1883193</v>
      </c>
    </row>
    <row r="758">
      <c r="A758" s="11" t="inlineStr">
        <is>
          <t>VAT</t>
        </is>
      </c>
      <c r="B758" s="14" t="inlineStr">
        <is>
          <t>AED</t>
        </is>
      </c>
      <c r="C758" s="56">
        <f>SUM(G758:R758)</f>
        <v>325834.089606841</v>
      </c>
      <c r="D758" s="56">
        <f>SUM(S758:AD758)</f>
        <v>711590.153874431</v>
      </c>
      <c r="E758" s="56">
        <f>SUM(AE758:AP758)</f>
        <v>1047765.22659877</v>
      </c>
      <c r="G758" s="12">
        <f>G757*Assumptions!$C$34/(1+Assumptions!$C$34)</f>
        <v>12883.7934628571</v>
      </c>
      <c r="H758" s="12">
        <f>H757*Assumptions!$C$34/(1+Assumptions!$C$34)</f>
        <v>14645.7877101714</v>
      </c>
      <c r="I758" s="12">
        <f>I757*Assumptions!$C$34/(1+Assumptions!$C$34)</f>
        <v>16270.5879945509</v>
      </c>
      <c r="J758" s="12">
        <f>J757*Assumptions!$C$34/(1+Assumptions!$C$34)</f>
        <v>17770.202870743</v>
      </c>
      <c r="K758" s="12">
        <f>K757*Assumptions!$C$34/(1+Assumptions!$C$34)</f>
        <v>29155.4671501742</v>
      </c>
      <c r="L758" s="12">
        <f>L757*Assumptions!$C$34/(1+Assumptions!$C$34)</f>
        <v>30436.1667131526</v>
      </c>
      <c r="M758" s="12">
        <f>M757*Assumptions!$C$34/(1+Assumptions!$C$34)</f>
        <v>31621.149305828</v>
      </c>
      <c r="N758" s="12">
        <f>N757*Assumptions!$C$34/(1+Assumptions!$C$34)</f>
        <v>32718.4229460013</v>
      </c>
      <c r="O758" s="12">
        <f>O757*Assumptions!$C$34/(1+Assumptions!$C$34)</f>
        <v>33735.2433704558</v>
      </c>
      <c r="P758" s="12">
        <f>P757*Assumptions!$C$34/(1+Assumptions!$C$34)</f>
        <v>34678.1917878116</v>
      </c>
      <c r="Q758" s="12">
        <f>Q757*Assumptions!$C$34/(1+Assumptions!$C$34)</f>
        <v>35553.2440522903</v>
      </c>
      <c r="R758" s="12">
        <f>R757*Assumptions!$C$34/(1+Assumptions!$C$34)</f>
        <v>36365.8322428049</v>
      </c>
      <c r="S758" s="12">
        <f>S757*Assumptions!$C$34/(1+Assumptions!$C$34)</f>
        <v>47998.2667087456</v>
      </c>
      <c r="T758" s="12">
        <f>T757*Assumptions!$C$34/(1+Assumptions!$C$34)</f>
        <v>49287.6476112022</v>
      </c>
      <c r="U758" s="12">
        <f>U757*Assumptions!$C$34/(1+Assumptions!$C$34)</f>
        <v>50482.3861230736</v>
      </c>
      <c r="V758" s="12">
        <f>V757*Assumptions!$C$34/(1+Assumptions!$C$34)</f>
        <v>51590.2343321674</v>
      </c>
      <c r="W758" s="12">
        <f>W757*Assumptions!$C$34/(1+Assumptions!$C$34)</f>
        <v>61118.2303756983</v>
      </c>
      <c r="X758" s="12">
        <f>X757*Assumptions!$C$34/(1+Assumptions!$C$34)</f>
        <v>62072.771136362</v>
      </c>
      <c r="Y758" s="12">
        <f>Y757*Assumptions!$C$34/(1+Assumptions!$C$34)</f>
        <v>62959.6769935612</v>
      </c>
      <c r="Z758" s="12">
        <f>Z757*Assumptions!$C$34/(1+Assumptions!$C$34)</f>
        <v>63784.2495364427</v>
      </c>
      <c r="AA758" s="12">
        <f>AA757*Assumptions!$C$34/(1+Assumptions!$C$34)</f>
        <v>64551.3230394119</v>
      </c>
      <c r="AB758" s="12">
        <f>AB757*Assumptions!$C$34/(1+Assumptions!$C$34)</f>
        <v>65265.3104073443</v>
      </c>
      <c r="AC758" s="12">
        <f>AC757*Assumptions!$C$34/(1+Assumptions!$C$34)</f>
        <v>65930.2442153251</v>
      </c>
      <c r="AD758" s="12">
        <f>AD757*Assumptions!$C$34/(1+Assumptions!$C$34)</f>
        <v>66549.8133950964</v>
      </c>
      <c r="AE758" s="12">
        <f>AE757*Assumptions!$C$34/(1+Assumptions!$C$34)</f>
        <v>77565.911957271</v>
      </c>
      <c r="AF758" s="12">
        <f>AF757*Assumptions!$C$34/(1+Assumptions!$C$34)</f>
        <v>78691.9361909599</v>
      </c>
      <c r="AG758" s="12">
        <f>AG757*Assumptions!$C$34/(1+Assumptions!$C$34)</f>
        <v>79736.1808369999</v>
      </c>
      <c r="AH758" s="12">
        <f>AH757*Assumptions!$C$34/(1+Assumptions!$C$34)</f>
        <v>80705.2588466852</v>
      </c>
      <c r="AI758" s="12">
        <f>AI757*Assumptions!$C$34/(1+Assumptions!$C$34)</f>
        <v>88830.1816531082</v>
      </c>
      <c r="AJ758" s="12">
        <f>AJ757*Assumptions!$C$34/(1+Assumptions!$C$34)</f>
        <v>89666.4198311863</v>
      </c>
      <c r="AK758" s="12">
        <f>AK757*Assumptions!$C$34/(1+Assumptions!$C$34)</f>
        <v>90443.9571698155</v>
      </c>
      <c r="AL758" s="12">
        <f>AL757*Assumptions!$C$34/(1+Assumptions!$C$34)</f>
        <v>91167.3389052142</v>
      </c>
      <c r="AM758" s="12">
        <f>AM757*Assumptions!$C$34/(1+Assumptions!$C$34)</f>
        <v>91840.714777126</v>
      </c>
      <c r="AN758" s="12">
        <f>AN757*Assumptions!$C$34/(1+Assumptions!$C$34)</f>
        <v>92467.8774924835</v>
      </c>
      <c r="AO758" s="12">
        <f>AO757*Assumptions!$C$34/(1+Assumptions!$C$34)</f>
        <v>93052.2971131888</v>
      </c>
      <c r="AP758" s="12">
        <f>AP757*Assumptions!$C$34/(1+Assumptions!$C$34)</f>
        <v>93597.1518247287</v>
      </c>
    </row>
    <row r="759">
      <c r="A759" s="11" t="inlineStr">
        <is>
          <t>App Store sales excluding VAT</t>
        </is>
      </c>
      <c r="B759" s="14" t="inlineStr">
        <is>
          <t>AED</t>
        </is>
      </c>
      <c r="C759" s="56">
        <f>SUM(G759:R759)</f>
        <v>4916681.79213682</v>
      </c>
      <c r="D759" s="56">
        <f>SUM(S759:AD759)</f>
        <v>10471803.0774886</v>
      </c>
      <c r="E759" s="56">
        <f>SUM(AE759:AP759)</f>
        <v>15359304.5319753</v>
      </c>
      <c r="G759" s="12">
        <f>(G753+G754+G755)/(1+Assumptions!$C$34)</f>
        <v>257675.869257143</v>
      </c>
      <c r="H759" s="12">
        <f>(H753+H754+H755)/(1+Assumptions!$C$34)</f>
        <v>292915.754203429</v>
      </c>
      <c r="I759" s="12">
        <f>(I753+I754+I755)/(1+Assumptions!$C$34)</f>
        <v>325411.759891017</v>
      </c>
      <c r="J759" s="12">
        <f>(J753+J754+J755)/(1+Assumptions!$C$34)</f>
        <v>355404.057414861</v>
      </c>
      <c r="K759" s="12">
        <f>(K753+K754+K755)/(1+Assumptions!$C$34)</f>
        <v>383109.343003483</v>
      </c>
      <c r="L759" s="12">
        <f>(L753+L754+L755)/(1+Assumptions!$C$34)</f>
        <v>408723.334263052</v>
      </c>
      <c r="M759" s="12">
        <f>(M753+M754+M755)/(1+Assumptions!$C$34)</f>
        <v>432422.986116559</v>
      </c>
      <c r="N759" s="12">
        <f>(N753+N754+N755)/(1+Assumptions!$C$34)</f>
        <v>454368.458920027</v>
      </c>
      <c r="O759" s="12">
        <f>(O753+O754+O755)/(1+Assumptions!$C$34)</f>
        <v>474704.867409117</v>
      </c>
      <c r="P759" s="12">
        <f>(P753+P754+P755)/(1+Assumptions!$C$34)</f>
        <v>493563.835756232</v>
      </c>
      <c r="Q759" s="12">
        <f>(Q753+Q754+Q755)/(1+Assumptions!$C$34)</f>
        <v>511064.881045806</v>
      </c>
      <c r="R759" s="12">
        <f>(R753+R754+R755)/(1+Assumptions!$C$34)</f>
        <v>527316.644856098</v>
      </c>
      <c r="S759" s="12">
        <f>(S753+S754+S755)/(1+Assumptions!$C$34)</f>
        <v>759965.334174913</v>
      </c>
      <c r="T759" s="12">
        <f>(T753+T754+T755)/(1+Assumptions!$C$34)</f>
        <v>785752.952224043</v>
      </c>
      <c r="U759" s="12">
        <f>(U753+U754+U755)/(1+Assumptions!$C$34)</f>
        <v>809647.722461471</v>
      </c>
      <c r="V759" s="12">
        <f>(V753+V754+V755)/(1+Assumptions!$C$34)</f>
        <v>831804.686643349</v>
      </c>
      <c r="W759" s="12">
        <f>(W753+W754+W755)/(1+Assumptions!$C$34)</f>
        <v>852364.607513966</v>
      </c>
      <c r="X759" s="12">
        <f>(X753+X754+X755)/(1+Assumptions!$C$34)</f>
        <v>871455.422727239</v>
      </c>
      <c r="Y759" s="12">
        <f>(Y753+Y754+Y755)/(1+Assumptions!$C$34)</f>
        <v>889193.539871224</v>
      </c>
      <c r="Z759" s="12">
        <f>(Z753+Z754+Z755)/(1+Assumptions!$C$34)</f>
        <v>905684.990728854</v>
      </c>
      <c r="AA759" s="12">
        <f>(AA753+AA754+AA755)/(1+Assumptions!$C$34)</f>
        <v>921026.460788239</v>
      </c>
      <c r="AB759" s="12">
        <f>(AB753+AB754+AB755)/(1+Assumptions!$C$34)</f>
        <v>935306.208146886</v>
      </c>
      <c r="AC759" s="12">
        <f>(AC753+AC754+AC755)/(1+Assumptions!$C$34)</f>
        <v>948604.884306502</v>
      </c>
      <c r="AD759" s="12">
        <f>(AD753+AD754+AD755)/(1+Assumptions!$C$34)</f>
        <v>960996.267901929</v>
      </c>
      <c r="AE759" s="12">
        <f>(AE753+AE754+AE755)/(1+Assumptions!$C$34)</f>
        <v>1181318.23914542</v>
      </c>
      <c r="AF759" s="12">
        <f>(AF753+AF754+AF755)/(1+Assumptions!$C$34)</f>
        <v>1203838.7238192</v>
      </c>
      <c r="AG759" s="12">
        <f>(AG753+AG754+AG755)/(1+Assumptions!$C$34)</f>
        <v>1224723.61674</v>
      </c>
      <c r="AH759" s="12">
        <f>(AH753+AH754+AH755)/(1+Assumptions!$C$34)</f>
        <v>1244105.1769337</v>
      </c>
      <c r="AI759" s="12">
        <f>(AI753+AI754+AI755)/(1+Assumptions!$C$34)</f>
        <v>1262103.63306216</v>
      </c>
      <c r="AJ759" s="12">
        <f>(AJ753+AJ754+AJ755)/(1+Assumptions!$C$34)</f>
        <v>1278828.39662373</v>
      </c>
      <c r="AK759" s="12">
        <f>(AK753+AK754+AK755)/(1+Assumptions!$C$34)</f>
        <v>1294379.14339631</v>
      </c>
      <c r="AL759" s="12">
        <f>(AL753+AL754+AL755)/(1+Assumptions!$C$34)</f>
        <v>1308846.77810428</v>
      </c>
      <c r="AM759" s="12">
        <f>(AM753+AM754+AM755)/(1+Assumptions!$C$34)</f>
        <v>1322314.29554252</v>
      </c>
      <c r="AN759" s="12">
        <f>(AN753+AN754+AN755)/(1+Assumptions!$C$34)</f>
        <v>1334857.54984967</v>
      </c>
      <c r="AO759" s="12">
        <f>(AO753+AO754+AO755)/(1+Assumptions!$C$34)</f>
        <v>1346545.94226378</v>
      </c>
      <c r="AP759" s="12">
        <f>(AP753+AP754+AP755)/(1+Assumptions!$C$34)</f>
        <v>1357443.03649457</v>
      </c>
    </row>
    <row r="760">
      <c r="A760" s="11" t="inlineStr">
        <is>
          <t>Apple commission rate</t>
        </is>
      </c>
      <c r="B760" s="14" t="inlineStr">
        <is>
          <t>rate</t>
        </is>
      </c>
      <c r="C760" s="60">
        <f>IF(C759=0,0,C761/C759)</f>
        <v>0.166087576961949</v>
      </c>
      <c r="D760" s="60">
        <f>IF(D759=0,0,D761/D759)</f>
        <v>0.2</v>
      </c>
      <c r="E760" s="60">
        <f>IF(E759=0,0,E761/E759)</f>
        <v>0.2</v>
      </c>
      <c r="G760" s="17">
        <f>Assumptions!$C$35</f>
        <v>0.15</v>
      </c>
      <c r="H760" s="17">
        <f>IF(AND(Assumptions!$C$38=1,G762&gt;=Assumptions!$C$37),Assumptions!$C$36,Assumptions!$C$35)</f>
        <v>0.15</v>
      </c>
      <c r="I760" s="17">
        <f>IF(AND(Assumptions!$C$38=1,H762&gt;=Assumptions!$C$37),Assumptions!$C$36,Assumptions!$C$35)</f>
        <v>0.15</v>
      </c>
      <c r="J760" s="17">
        <f>IF(AND(Assumptions!$C$38=1,I762&gt;=Assumptions!$C$37),Assumptions!$C$36,Assumptions!$C$35)</f>
        <v>0.15</v>
      </c>
      <c r="K760" s="17">
        <f>IF(AND(Assumptions!$C$38=1,J762&gt;=Assumptions!$C$37),Assumptions!$C$36,Assumptions!$C$35)</f>
        <v>0.15</v>
      </c>
      <c r="L760" s="17">
        <f>IF(AND(Assumptions!$C$38=1,K762&gt;=Assumptions!$C$37),Assumptions!$C$36,Assumptions!$C$35)</f>
        <v>0.15</v>
      </c>
      <c r="M760" s="17">
        <f>IF(AND(Assumptions!$C$38=1,L762&gt;=Assumptions!$C$37),Assumptions!$C$36,Assumptions!$C$35)</f>
        <v>0.15</v>
      </c>
      <c r="N760" s="17">
        <f>IF(AND(Assumptions!$C$38=1,M762&gt;=Assumptions!$C$37),Assumptions!$C$36,Assumptions!$C$35)</f>
        <v>0.15</v>
      </c>
      <c r="O760" s="17">
        <f>IF(AND(Assumptions!$C$38=1,N762&gt;=Assumptions!$C$37),Assumptions!$C$36,Assumptions!$C$35)</f>
        <v>0.15</v>
      </c>
      <c r="P760" s="17">
        <f>IF(AND(Assumptions!$C$38=1,O762&gt;=Assumptions!$C$37),Assumptions!$C$36,Assumptions!$C$35)</f>
        <v>0.15</v>
      </c>
      <c r="Q760" s="17">
        <f>IF(AND(Assumptions!$C$38=1,P762&gt;=Assumptions!$C$37),Assumptions!$C$36,Assumptions!$C$35)</f>
        <v>0.15</v>
      </c>
      <c r="R760" s="17">
        <f>IF(AND(Assumptions!$C$38=1,Q762&gt;=Assumptions!$C$37),Assumptions!$C$36,Assumptions!$C$35)</f>
        <v>0.3</v>
      </c>
      <c r="S760" s="17">
        <f>Assumptions!$C$39</f>
        <v>0.2</v>
      </c>
      <c r="T760" s="17">
        <f>Assumptions!$C$39</f>
        <v>0.2</v>
      </c>
      <c r="U760" s="17">
        <f>Assumptions!$C$39</f>
        <v>0.2</v>
      </c>
      <c r="V760" s="17">
        <f>Assumptions!$C$39</f>
        <v>0.2</v>
      </c>
      <c r="W760" s="17">
        <f>Assumptions!$C$39</f>
        <v>0.2</v>
      </c>
      <c r="X760" s="17">
        <f>Assumptions!$C$39</f>
        <v>0.2</v>
      </c>
      <c r="Y760" s="17">
        <f>Assumptions!$C$39</f>
        <v>0.2</v>
      </c>
      <c r="Z760" s="17">
        <f>Assumptions!$C$39</f>
        <v>0.2</v>
      </c>
      <c r="AA760" s="17">
        <f>Assumptions!$C$39</f>
        <v>0.2</v>
      </c>
      <c r="AB760" s="17">
        <f>Assumptions!$C$39</f>
        <v>0.2</v>
      </c>
      <c r="AC760" s="17">
        <f>Assumptions!$C$39</f>
        <v>0.2</v>
      </c>
      <c r="AD760" s="17">
        <f>Assumptions!$C$39</f>
        <v>0.2</v>
      </c>
      <c r="AE760" s="17">
        <f>Assumptions!$C$39</f>
        <v>0.2</v>
      </c>
      <c r="AF760" s="17">
        <f>Assumptions!$C$39</f>
        <v>0.2</v>
      </c>
      <c r="AG760" s="17">
        <f>Assumptions!$C$39</f>
        <v>0.2</v>
      </c>
      <c r="AH760" s="17">
        <f>Assumptions!$C$39</f>
        <v>0.2</v>
      </c>
      <c r="AI760" s="17">
        <f>Assumptions!$C$39</f>
        <v>0.2</v>
      </c>
      <c r="AJ760" s="17">
        <f>Assumptions!$C$39</f>
        <v>0.2</v>
      </c>
      <c r="AK760" s="17">
        <f>Assumptions!$C$39</f>
        <v>0.2</v>
      </c>
      <c r="AL760" s="17">
        <f>Assumptions!$C$39</f>
        <v>0.2</v>
      </c>
      <c r="AM760" s="17">
        <f>Assumptions!$C$39</f>
        <v>0.2</v>
      </c>
      <c r="AN760" s="17">
        <f>Assumptions!$C$39</f>
        <v>0.2</v>
      </c>
      <c r="AO760" s="17">
        <f>Assumptions!$C$39</f>
        <v>0.2</v>
      </c>
      <c r="AP760" s="17">
        <f>Assumptions!$C$39</f>
        <v>0.2</v>
      </c>
    </row>
    <row r="761">
      <c r="A761" s="11" t="inlineStr">
        <is>
          <t>Apple commission</t>
        </is>
      </c>
      <c r="B761" s="14" t="inlineStr">
        <is>
          <t>AED</t>
        </is>
      </c>
      <c r="C761" s="56">
        <f>SUM(G761:R761)</f>
        <v>816599.765548938</v>
      </c>
      <c r="D761" s="56">
        <f>SUM(S761:AD761)</f>
        <v>2094360.61549772</v>
      </c>
      <c r="E761" s="56">
        <f>SUM(AE761:AP761)</f>
        <v>3071860.90639507</v>
      </c>
      <c r="G761" s="12">
        <f>G759*G760</f>
        <v>38651.3803885714</v>
      </c>
      <c r="H761" s="12">
        <f>H759*H760</f>
        <v>43937.3631305143</v>
      </c>
      <c r="I761" s="12">
        <f>I759*I760</f>
        <v>48811.7639836526</v>
      </c>
      <c r="J761" s="12">
        <f>J759*J760</f>
        <v>53310.6086122291</v>
      </c>
      <c r="K761" s="12">
        <f>K759*K760</f>
        <v>57466.4014505225</v>
      </c>
      <c r="L761" s="12">
        <f>L759*L760</f>
        <v>61308.5001394578</v>
      </c>
      <c r="M761" s="12">
        <f>M759*M760</f>
        <v>64863.4479174839</v>
      </c>
      <c r="N761" s="12">
        <f>N759*N760</f>
        <v>68155.268838004</v>
      </c>
      <c r="O761" s="12">
        <f>O759*O760</f>
        <v>71205.7301113675</v>
      </c>
      <c r="P761" s="12">
        <f>P759*P760</f>
        <v>74034.5753634348</v>
      </c>
      <c r="Q761" s="12">
        <f>Q759*Q760</f>
        <v>76659.7321568709</v>
      </c>
      <c r="R761" s="12">
        <f>R759*R760</f>
        <v>158194.993456829</v>
      </c>
      <c r="S761" s="12">
        <f>S759*S760</f>
        <v>151993.066834983</v>
      </c>
      <c r="T761" s="12">
        <f>T759*T760</f>
        <v>157150.590444809</v>
      </c>
      <c r="U761" s="12">
        <f>U759*U760</f>
        <v>161929.544492294</v>
      </c>
      <c r="V761" s="12">
        <f>V759*V760</f>
        <v>166360.93732867</v>
      </c>
      <c r="W761" s="12">
        <f>W759*W760</f>
        <v>170472.921502793</v>
      </c>
      <c r="X761" s="12">
        <f>X759*X760</f>
        <v>174291.084545448</v>
      </c>
      <c r="Y761" s="12">
        <f>Y759*Y760</f>
        <v>177838.707974245</v>
      </c>
      <c r="Z761" s="12">
        <f>Z759*Z760</f>
        <v>181136.998145771</v>
      </c>
      <c r="AA761" s="12">
        <f>AA759*AA760</f>
        <v>184205.292157648</v>
      </c>
      <c r="AB761" s="12">
        <f>AB759*AB760</f>
        <v>187061.241629377</v>
      </c>
      <c r="AC761" s="12">
        <f>AC759*AC760</f>
        <v>189720.9768613</v>
      </c>
      <c r="AD761" s="12">
        <f>AD759*AD760</f>
        <v>192199.253580386</v>
      </c>
      <c r="AE761" s="12">
        <f>AE759*AE760</f>
        <v>236263.647829084</v>
      </c>
      <c r="AF761" s="12">
        <f>AF759*AF760</f>
        <v>240767.74476384</v>
      </c>
      <c r="AG761" s="12">
        <f>AG759*AG760</f>
        <v>244944.723348</v>
      </c>
      <c r="AH761" s="12">
        <f>AH759*AH760</f>
        <v>248821.035386741</v>
      </c>
      <c r="AI761" s="12">
        <f>AI759*AI760</f>
        <v>252420.726612433</v>
      </c>
      <c r="AJ761" s="12">
        <f>AJ759*AJ760</f>
        <v>255765.679324745</v>
      </c>
      <c r="AK761" s="12">
        <f>AK759*AK760</f>
        <v>258875.828679262</v>
      </c>
      <c r="AL761" s="12">
        <f>AL759*AL760</f>
        <v>261769.355620857</v>
      </c>
      <c r="AM761" s="12">
        <f>AM759*AM760</f>
        <v>264462.859108504</v>
      </c>
      <c r="AN761" s="12">
        <f>AN759*AN760</f>
        <v>266971.509969934</v>
      </c>
      <c r="AO761" s="12">
        <f>AO759*AO760</f>
        <v>269309.188452755</v>
      </c>
      <c r="AP761" s="12">
        <f>AP759*AP760</f>
        <v>271488.607298915</v>
      </c>
    </row>
    <row r="762">
      <c r="A762" s="11" t="inlineStr">
        <is>
          <t>App Store proceeds so far this year</t>
        </is>
      </c>
      <c r="B762" s="14" t="inlineStr">
        <is>
          <t>USD</t>
        </is>
      </c>
      <c r="C762" s="56">
        <f>R762</f>
        <v>1116428.05352972</v>
      </c>
      <c r="D762" s="56">
        <f>AD762</f>
        <v>2281127.96786682</v>
      </c>
      <c r="E762" s="56">
        <f>AP762</f>
        <v>3345798.12813622</v>
      </c>
      <c r="G762" s="12">
        <f>(G759-G761)/Assumptions!$C$40</f>
        <v>59639.0711691141</v>
      </c>
      <c r="H762" s="12">
        <f>G762+(H759-H761)/Assumptions!$C$40</f>
        <v>127434.412509594</v>
      </c>
      <c r="I762" s="12">
        <f>H762+(I759-I761)/Assumptions!$C$40</f>
        <v>202750.953260409</v>
      </c>
      <c r="J762" s="12">
        <f>I762+(J759-J761)/Assumptions!$C$40</f>
        <v>285009.210252276</v>
      </c>
      <c r="K762" s="12">
        <f>J762+(K759-K761)/Assumptions!$C$40</f>
        <v>373679.854650631</v>
      </c>
      <c r="L762" s="12">
        <f>K762+(L759-L761)/Assumptions!$C$40</f>
        <v>468278.856454197</v>
      </c>
      <c r="M762" s="12">
        <f>L762+(M759-M761)/Assumptions!$C$40</f>
        <v>568363.141872597</v>
      </c>
      <c r="N762" s="12">
        <f>M762+(N759-N761)/Assumptions!$C$40</f>
        <v>673526.706224407</v>
      </c>
      <c r="O762" s="12">
        <f>N762+(O759-O761)/Assumptions!$C$40</f>
        <v>783397.131628832</v>
      </c>
      <c r="P762" s="12">
        <f>O762+(P759-P761)/Assumptions!$C$40</f>
        <v>897632.464615298</v>
      </c>
      <c r="Q762" s="12">
        <f>P762+(Q759-Q761)/Assumptions!$C$40</f>
        <v>1015918.41393836</v>
      </c>
      <c r="R762" s="12">
        <f>Q762+(R759-R761)/Assumptions!$C$40</f>
        <v>1116428.05352972</v>
      </c>
      <c r="S762" s="12">
        <f>(S759-S761)/Assumptions!$C$40</f>
        <v>165547.247744025</v>
      </c>
      <c r="T762" s="12">
        <f>S762+(T759-T761)/Assumptions!$C$40</f>
        <v>336711.948024279</v>
      </c>
      <c r="U762" s="12">
        <f>T762+(U759-U761)/Assumptions!$C$40</f>
        <v>513081.771841618</v>
      </c>
      <c r="V762" s="12">
        <f>U762+(V759-V761)/Assumptions!$C$40</f>
        <v>694278.163758481</v>
      </c>
      <c r="W762" s="12">
        <f>V762+(W759-W761)/Assumptions!$C$40</f>
        <v>879953.231426601</v>
      </c>
      <c r="X762" s="12">
        <f>W762+(X759-X761)/Assumptions!$C$40</f>
        <v>1069786.95183008</v>
      </c>
      <c r="Y762" s="12">
        <f>X762+(Y759-Y761)/Assumptions!$C$40</f>
        <v>1263484.65963049</v>
      </c>
      <c r="Z762" s="12">
        <f>Y762+(Z759-Z761)/Assumptions!$C$40</f>
        <v>1460774.78695059</v>
      </c>
      <c r="AA762" s="12">
        <f>Z762+(AA759-AA761)/Assumptions!$C$40</f>
        <v>1661406.82742182</v>
      </c>
      <c r="AB762" s="12">
        <f>AA762+(AB759-AB761)/Assumptions!$C$40</f>
        <v>1865149.5004014</v>
      </c>
      <c r="AC762" s="12">
        <f>AB762+(AC759-AC761)/Assumptions!$C$40</f>
        <v>2071789.09398757</v>
      </c>
      <c r="AD762" s="12">
        <f>AC762+(AD759-AD761)/Assumptions!$C$40</f>
        <v>2281127.96786682</v>
      </c>
      <c r="AE762" s="12">
        <f>(AE759-AE761)/Assumptions!$C$40</f>
        <v>257332.768227729</v>
      </c>
      <c r="AF762" s="12">
        <f>AE762+(AF759-AF761)/Assumptions!$C$40</f>
        <v>519571.292136608</v>
      </c>
      <c r="AG762" s="12">
        <f>AF762+(AG759-AG761)/Assumptions!$C$40</f>
        <v>786359.282168466</v>
      </c>
      <c r="AH762" s="12">
        <f>AG762+(AH759-AH761)/Assumptions!$C$40</f>
        <v>1057369.2594447</v>
      </c>
      <c r="AI762" s="12">
        <f>AH762+(AI759-AI761)/Assumptions!$C$40</f>
        <v>1332299.93512876</v>
      </c>
      <c r="AJ762" s="12">
        <f>AI762+(AJ759-AJ761)/Assumptions!$C$40</f>
        <v>1610873.85406654</v>
      </c>
      <c r="AK762" s="12">
        <f>AJ762+(AK759-AK761)/Assumptions!$C$40</f>
        <v>1892835.27400311</v>
      </c>
      <c r="AL762" s="12">
        <f>AK762+(AL759-AL761)/Assumptions!$C$40</f>
        <v>2177948.25493801</v>
      </c>
      <c r="AM762" s="12">
        <f>AL762+(AM759-AM761)/Assumptions!$C$40</f>
        <v>2465994.93606368</v>
      </c>
      <c r="AN762" s="12">
        <f>AM762+(AN759-AN761)/Assumptions!$C$40</f>
        <v>2756773.98027872</v>
      </c>
      <c r="AO762" s="12">
        <f>AN762+(AO759-AO761)/Assumptions!$C$40</f>
        <v>3050099.16851862</v>
      </c>
      <c r="AP762" s="12">
        <f>AO762+(AP759-AP761)/Assumptions!$C$40</f>
        <v>3345798.12813622</v>
      </c>
    </row>
    <row r="763">
      <c r="A763" s="11" t="inlineStr">
        <is>
          <t>Membership, App Store (after VAT and Apple)</t>
        </is>
      </c>
      <c r="B763" s="14" t="inlineStr">
        <is>
          <t>AED</t>
        </is>
      </c>
      <c r="C763" s="56">
        <f>SUM(G763:R763)</f>
        <v>4100082.02658789</v>
      </c>
      <c r="D763" s="56">
        <f>SUM(S763:AD763)</f>
        <v>8377442.46199089</v>
      </c>
      <c r="E763" s="56">
        <f>SUM(AE763:AP763)</f>
        <v>12287443.6255803</v>
      </c>
      <c r="G763" s="12">
        <f>G759-G761</f>
        <v>219024.488868571</v>
      </c>
      <c r="H763" s="12">
        <f>H759-H761</f>
        <v>248978.391072914</v>
      </c>
      <c r="I763" s="12">
        <f>I759-I761</f>
        <v>276599.995907365</v>
      </c>
      <c r="J763" s="12">
        <f>J759-J761</f>
        <v>302093.448802632</v>
      </c>
      <c r="K763" s="12">
        <f>K759-K761</f>
        <v>325642.941552961</v>
      </c>
      <c r="L763" s="12">
        <f>L759-L761</f>
        <v>347414.834123594</v>
      </c>
      <c r="M763" s="12">
        <f>M759-M761</f>
        <v>367559.538199075</v>
      </c>
      <c r="N763" s="12">
        <f>N759-N761</f>
        <v>386213.190082023</v>
      </c>
      <c r="O763" s="12">
        <f>O759-O761</f>
        <v>403499.137297749</v>
      </c>
      <c r="P763" s="12">
        <f>P759-P761</f>
        <v>419529.260392797</v>
      </c>
      <c r="Q763" s="12">
        <f>Q759-Q761</f>
        <v>434405.148888935</v>
      </c>
      <c r="R763" s="12">
        <f>R759-R761</f>
        <v>369121.651399269</v>
      </c>
      <c r="S763" s="12">
        <f>S759-S761</f>
        <v>607972.26733993</v>
      </c>
      <c r="T763" s="12">
        <f>T759-T761</f>
        <v>628602.361779235</v>
      </c>
      <c r="U763" s="12">
        <f>U759-U761</f>
        <v>647718.177969177</v>
      </c>
      <c r="V763" s="12">
        <f>V759-V761</f>
        <v>665443.749314679</v>
      </c>
      <c r="W763" s="12">
        <f>W759-W761</f>
        <v>681891.686011173</v>
      </c>
      <c r="X763" s="12">
        <f>X759-X761</f>
        <v>697164.338181792</v>
      </c>
      <c r="Y763" s="12">
        <f>Y759-Y761</f>
        <v>711354.831896979</v>
      </c>
      <c r="Z763" s="12">
        <f>Z759-Z761</f>
        <v>724547.992583083</v>
      </c>
      <c r="AA763" s="12">
        <f>AA759-AA761</f>
        <v>736821.168630591</v>
      </c>
      <c r="AB763" s="12">
        <f>AB759-AB761</f>
        <v>748244.966517509</v>
      </c>
      <c r="AC763" s="12">
        <f>AC759-AC761</f>
        <v>758883.907445201</v>
      </c>
      <c r="AD763" s="12">
        <f>AD759-AD761</f>
        <v>768797.014321543</v>
      </c>
      <c r="AE763" s="12">
        <f>AE759-AE761</f>
        <v>945054.591316336</v>
      </c>
      <c r="AF763" s="12">
        <f>AF759-AF761</f>
        <v>963070.979055359</v>
      </c>
      <c r="AG763" s="12">
        <f>AG759-AG761</f>
        <v>979778.893391998</v>
      </c>
      <c r="AH763" s="12">
        <f>AH759-AH761</f>
        <v>995284.141546963</v>
      </c>
      <c r="AI763" s="12">
        <f>AI759-AI761</f>
        <v>1009682.90644973</v>
      </c>
      <c r="AJ763" s="12">
        <f>AJ759-AJ761</f>
        <v>1023062.71729898</v>
      </c>
      <c r="AK763" s="12">
        <f>AK759-AK761</f>
        <v>1035503.31471705</v>
      </c>
      <c r="AL763" s="12">
        <f>AL759-AL761</f>
        <v>1047077.42248343</v>
      </c>
      <c r="AM763" s="12">
        <f>AM759-AM761</f>
        <v>1057851.43643402</v>
      </c>
      <c r="AN763" s="12">
        <f>AN759-AN761</f>
        <v>1067886.03987974</v>
      </c>
      <c r="AO763" s="12">
        <f>AO759-AO761</f>
        <v>1077236.75381102</v>
      </c>
      <c r="AP763" s="12">
        <f>AP759-AP761</f>
        <v>1085954.42919566</v>
      </c>
    </row>
    <row r="764">
      <c r="A764" s="11" t="inlineStr">
        <is>
          <t>Company seats (after VAT)</t>
        </is>
      </c>
      <c r="B764" s="14" t="inlineStr">
        <is>
          <t>AED</t>
        </is>
      </c>
      <c r="C764" s="56">
        <f>SUM(G764:R764)</f>
        <v>1600000</v>
      </c>
      <c r="D764" s="56">
        <f>SUM(S764:AD764)</f>
        <v>3760000</v>
      </c>
      <c r="E764" s="56">
        <f>SUM(AE764:AP764)</f>
        <v>5596000</v>
      </c>
      <c r="G764" s="12">
        <f>G756/(1+Assumptions!$C$34)</f>
        <v>0</v>
      </c>
      <c r="H764" s="12">
        <f>H756/(1+Assumptions!$C$34)</f>
        <v>0</v>
      </c>
      <c r="I764" s="12">
        <f>I756/(1+Assumptions!$C$34)</f>
        <v>0</v>
      </c>
      <c r="J764" s="12">
        <f>J756/(1+Assumptions!$C$34)</f>
        <v>0</v>
      </c>
      <c r="K764" s="12">
        <f>K756/(1+Assumptions!$C$34)</f>
        <v>200000</v>
      </c>
      <c r="L764" s="12">
        <f>L756/(1+Assumptions!$C$34)</f>
        <v>200000</v>
      </c>
      <c r="M764" s="12">
        <f>M756/(1+Assumptions!$C$34)</f>
        <v>200000</v>
      </c>
      <c r="N764" s="12">
        <f>N756/(1+Assumptions!$C$34)</f>
        <v>200000</v>
      </c>
      <c r="O764" s="12">
        <f>O756/(1+Assumptions!$C$34)</f>
        <v>200000</v>
      </c>
      <c r="P764" s="12">
        <f>P756/(1+Assumptions!$C$34)</f>
        <v>200000</v>
      </c>
      <c r="Q764" s="12">
        <f>Q756/(1+Assumptions!$C$34)</f>
        <v>200000</v>
      </c>
      <c r="R764" s="12">
        <f>R756/(1+Assumptions!$C$34)</f>
        <v>200000</v>
      </c>
      <c r="S764" s="12">
        <f>S756/(1+Assumptions!$C$34)</f>
        <v>200000</v>
      </c>
      <c r="T764" s="12">
        <f>T756/(1+Assumptions!$C$34)</f>
        <v>200000</v>
      </c>
      <c r="U764" s="12">
        <f>U756/(1+Assumptions!$C$34)</f>
        <v>200000</v>
      </c>
      <c r="V764" s="12">
        <f>V756/(1+Assumptions!$C$34)</f>
        <v>200000</v>
      </c>
      <c r="W764" s="12">
        <f>W756/(1+Assumptions!$C$34)</f>
        <v>370000</v>
      </c>
      <c r="X764" s="12">
        <f>X756/(1+Assumptions!$C$34)</f>
        <v>370000</v>
      </c>
      <c r="Y764" s="12">
        <f>Y756/(1+Assumptions!$C$34)</f>
        <v>370000</v>
      </c>
      <c r="Z764" s="12">
        <f>Z756/(1+Assumptions!$C$34)</f>
        <v>370000</v>
      </c>
      <c r="AA764" s="12">
        <f>AA756/(1+Assumptions!$C$34)</f>
        <v>370000</v>
      </c>
      <c r="AB764" s="12">
        <f>AB756/(1+Assumptions!$C$34)</f>
        <v>370000</v>
      </c>
      <c r="AC764" s="12">
        <f>AC756/(1+Assumptions!$C$34)</f>
        <v>370000</v>
      </c>
      <c r="AD764" s="12">
        <f>AD756/(1+Assumptions!$C$34)</f>
        <v>370000</v>
      </c>
      <c r="AE764" s="12">
        <f>AE756/(1+Assumptions!$C$34)</f>
        <v>370000</v>
      </c>
      <c r="AF764" s="12">
        <f>AF756/(1+Assumptions!$C$34)</f>
        <v>370000</v>
      </c>
      <c r="AG764" s="12">
        <f>AG756/(1+Assumptions!$C$34)</f>
        <v>370000</v>
      </c>
      <c r="AH764" s="12">
        <f>AH756/(1+Assumptions!$C$34)</f>
        <v>370000</v>
      </c>
      <c r="AI764" s="12">
        <f>AI756/(1+Assumptions!$C$34)</f>
        <v>514500</v>
      </c>
      <c r="AJ764" s="12">
        <f>AJ756/(1+Assumptions!$C$34)</f>
        <v>514500</v>
      </c>
      <c r="AK764" s="12">
        <f>AK756/(1+Assumptions!$C$34)</f>
        <v>514500</v>
      </c>
      <c r="AL764" s="12">
        <f>AL756/(1+Assumptions!$C$34)</f>
        <v>514500</v>
      </c>
      <c r="AM764" s="12">
        <f>AM756/(1+Assumptions!$C$34)</f>
        <v>514500</v>
      </c>
      <c r="AN764" s="12">
        <f>AN756/(1+Assumptions!$C$34)</f>
        <v>514500</v>
      </c>
      <c r="AO764" s="12">
        <f>AO756/(1+Assumptions!$C$34)</f>
        <v>514500</v>
      </c>
      <c r="AP764" s="12">
        <f>AP756/(1+Assumptions!$C$34)</f>
        <v>514500</v>
      </c>
    </row>
    <row r="765">
      <c r="A765" s="11" t="inlineStr">
        <is>
          <t>Insurance commission</t>
        </is>
      </c>
      <c r="B765" s="14" t="inlineStr">
        <is>
          <t>AED</t>
        </is>
      </c>
      <c r="C765" s="56">
        <f>SUM(G765:R765)</f>
        <v>205935.909263156</v>
      </c>
      <c r="D765" s="56">
        <f>SUM(S765:AD765)</f>
        <v>750965.784912515</v>
      </c>
      <c r="E765" s="56">
        <f>SUM(AE765:AP765)</f>
        <v>1199179.0911522</v>
      </c>
      <c r="G765" s="12">
        <f>G750*Assumptions!$C$43*Assumptions!$C$44/12</f>
        <v>0</v>
      </c>
      <c r="H765" s="12">
        <f>H750*Assumptions!$C$43*Assumptions!$C$44/12</f>
        <v>0</v>
      </c>
      <c r="I765" s="12">
        <f>I750*Assumptions!$C$43*Assumptions!$C$44/12</f>
        <v>0</v>
      </c>
      <c r="J765" s="12">
        <f>J750*Assumptions!$C$43*Assumptions!$C$44/12</f>
        <v>0</v>
      </c>
      <c r="K765" s="12">
        <f>K750*Assumptions!$C$43*Assumptions!$C$44/12</f>
        <v>0</v>
      </c>
      <c r="L765" s="12">
        <f>L750*Assumptions!$C$43*Assumptions!$C$44/12</f>
        <v>18538.958016768</v>
      </c>
      <c r="M765" s="12">
        <f>M750*Assumptions!$C$43*Assumptions!$C$44/12</f>
        <v>22285.6518185073</v>
      </c>
      <c r="N765" s="12">
        <f>N750*Assumptions!$C$43*Assumptions!$C$44/12</f>
        <v>25954.6266382127</v>
      </c>
      <c r="O765" s="12">
        <f>O750*Assumptions!$C$43*Assumptions!$C$44/12</f>
        <v>29551.990097278</v>
      </c>
      <c r="P765" s="12">
        <f>P750*Assumptions!$C$43*Assumptions!$C$44/12</f>
        <v>33083.3100219163</v>
      </c>
      <c r="Q765" s="12">
        <f>Q750*Assumptions!$C$43*Assumptions!$C$44/12</f>
        <v>36553.6676314194</v>
      </c>
      <c r="R765" s="12">
        <f>R750*Assumptions!$C$43*Assumptions!$C$44/12</f>
        <v>39967.7050390541</v>
      </c>
      <c r="S765" s="12">
        <f>S750*Assumptions!$C$43*Assumptions!$C$44/12</f>
        <v>43828.8677063683</v>
      </c>
      <c r="T765" s="12">
        <f>T750*Assumptions!$C$43*Assumptions!$C$44/12</f>
        <v>47598.6424172848</v>
      </c>
      <c r="U765" s="12">
        <f>U750*Assumptions!$C$43*Assumptions!$C$44/12</f>
        <v>51284.2200727505</v>
      </c>
      <c r="V765" s="12">
        <f>V750*Assumptions!$C$43*Assumptions!$C$44/12</f>
        <v>54892.1552048279</v>
      </c>
      <c r="W765" s="12">
        <f>W750*Assumptions!$C$43*Assumptions!$C$44/12</f>
        <v>58203.4287486075</v>
      </c>
      <c r="X765" s="12">
        <f>X750*Assumptions!$C$43*Assumptions!$C$44/12</f>
        <v>61448.5040970321</v>
      </c>
      <c r="Y765" s="12">
        <f>Y750*Assumptions!$C$43*Assumptions!$C$44/12</f>
        <v>64632.3771957503</v>
      </c>
      <c r="Z765" s="12">
        <f>Z750*Assumptions!$C$43*Assumptions!$C$44/12</f>
        <v>67759.6213472005</v>
      </c>
      <c r="AA765" s="12">
        <f>AA750*Assumptions!$C$43*Assumptions!$C$44/12</f>
        <v>70834.4273155804</v>
      </c>
      <c r="AB765" s="12">
        <f>AB750*Assumptions!$C$43*Assumptions!$C$44/12</f>
        <v>73860.6392559519</v>
      </c>
      <c r="AC765" s="12">
        <f>AC750*Assumptions!$C$43*Assumptions!$C$44/12</f>
        <v>76841.7869303845</v>
      </c>
      <c r="AD765" s="12">
        <f>AD750*Assumptions!$C$43*Assumptions!$C$44/12</f>
        <v>79781.1146207763</v>
      </c>
      <c r="AE765" s="12">
        <f>AE750*Assumptions!$C$43*Assumptions!$C$44/12</f>
        <v>83211.5271009988</v>
      </c>
      <c r="AF765" s="12">
        <f>AF750*Assumptions!$C$43*Assumptions!$C$44/12</f>
        <v>86562.6529895117</v>
      </c>
      <c r="AG765" s="12">
        <f>AG750*Assumptions!$C$43*Assumptions!$C$44/12</f>
        <v>89840.6545669651</v>
      </c>
      <c r="AH765" s="12">
        <f>AH750*Assumptions!$C$43*Assumptions!$C$44/12</f>
        <v>93051.1557669524</v>
      </c>
      <c r="AI765" s="12">
        <f>AI750*Assumptions!$C$43*Assumptions!$C$44/12</f>
        <v>96008.0447100598</v>
      </c>
      <c r="AJ765" s="12">
        <f>AJ750*Assumptions!$C$43*Assumptions!$C$44/12</f>
        <v>98907.2706578858</v>
      </c>
      <c r="AK765" s="12">
        <f>AK750*Assumptions!$C$43*Assumptions!$C$44/12</f>
        <v>101753.136013191</v>
      </c>
      <c r="AL765" s="12">
        <f>AL750*Assumptions!$C$43*Assumptions!$C$44/12</f>
        <v>104549.583919804</v>
      </c>
      <c r="AM765" s="12">
        <f>AM750*Assumptions!$C$43*Assumptions!$C$44/12</f>
        <v>107300.231951932</v>
      </c>
      <c r="AN765" s="12">
        <f>AN750*Assumptions!$C$43*Assumptions!$C$44/12</f>
        <v>110008.402326054</v>
      </c>
      <c r="AO765" s="12">
        <f>AO750*Assumptions!$C$43*Assumptions!$C$44/12</f>
        <v>112677.149018781</v>
      </c>
      <c r="AP765" s="12">
        <f>AP750*Assumptions!$C$43*Assumptions!$C$44/12</f>
        <v>115309.282130069</v>
      </c>
    </row>
    <row r="766">
      <c r="A766" s="11" t="inlineStr">
        <is>
          <t>Dispatches</t>
        </is>
      </c>
      <c r="B766" s="14" t="inlineStr">
        <is>
          <t>cases</t>
        </is>
      </c>
      <c r="C766" s="61">
        <f>SUM(G766:R766)</f>
        <v>82.7337176822786</v>
      </c>
      <c r="D766" s="61">
        <f>SUM(S766:AD766)</f>
        <v>250.321928304172</v>
      </c>
      <c r="E766" s="61">
        <f>SUM(AE766:AP766)</f>
        <v>399.726363717401</v>
      </c>
      <c r="G766" s="62">
        <f>G748*Assumptions!$C$58/12</f>
        <v>0.96</v>
      </c>
      <c r="H766" s="62">
        <f>H748*Assumptions!$C$58/12</f>
        <v>1.8768</v>
      </c>
      <c r="I766" s="62">
        <f>I748*Assumptions!$C$58/12</f>
        <v>2.7540288</v>
      </c>
      <c r="J766" s="62">
        <f>J748*Assumptions!$C$58/12</f>
        <v>3.594973056</v>
      </c>
      <c r="K766" s="62">
        <f>K748*Assumptions!$C$58/12</f>
        <v>4.90261273856</v>
      </c>
      <c r="L766" s="62">
        <f>L748*Assumptions!$C$58/12</f>
        <v>6.179652672256</v>
      </c>
      <c r="M766" s="62">
        <f>M748*Assumptions!$C$58/12</f>
        <v>7.42855060616909</v>
      </c>
      <c r="N766" s="62">
        <f>N748*Assumptions!$C$58/12</f>
        <v>8.65154221273758</v>
      </c>
      <c r="O766" s="62">
        <f>O748*Assumptions!$C$58/12</f>
        <v>9.85066336575932</v>
      </c>
      <c r="P766" s="62">
        <f>P748*Assumptions!$C$58/12</f>
        <v>11.0277700073054</v>
      </c>
      <c r="Q766" s="62">
        <f>Q748*Assumptions!$C$58/12</f>
        <v>12.1845558771398</v>
      </c>
      <c r="R766" s="62">
        <f>R748*Assumptions!$C$58/12</f>
        <v>13.3225683463514</v>
      </c>
      <c r="S766" s="62">
        <f>S748*Assumptions!$C$58/12</f>
        <v>14.6096225687894</v>
      </c>
      <c r="T766" s="62">
        <f>T748*Assumptions!$C$58/12</f>
        <v>15.8662141390949</v>
      </c>
      <c r="U766" s="62">
        <f>U748*Assumptions!$C$58/12</f>
        <v>17.0947400242502</v>
      </c>
      <c r="V766" s="62">
        <f>V748*Assumptions!$C$58/12</f>
        <v>18.297385068276</v>
      </c>
      <c r="W766" s="62">
        <f>W748*Assumptions!$C$58/12</f>
        <v>19.4011429162025</v>
      </c>
      <c r="X766" s="62">
        <f>X748*Assumptions!$C$58/12</f>
        <v>20.4828346990107</v>
      </c>
      <c r="Y766" s="62">
        <f>Y748*Assumptions!$C$58/12</f>
        <v>21.5441257319168</v>
      </c>
      <c r="Z766" s="62">
        <f>Z748*Assumptions!$C$58/12</f>
        <v>22.5865404490668</v>
      </c>
      <c r="AA766" s="62">
        <f>AA748*Assumptions!$C$58/12</f>
        <v>23.6114757718601</v>
      </c>
      <c r="AB766" s="62">
        <f>AB748*Assumptions!$C$58/12</f>
        <v>24.6202130853173</v>
      </c>
      <c r="AC766" s="62">
        <f>AC748*Assumptions!$C$58/12</f>
        <v>25.6139289767948</v>
      </c>
      <c r="AD766" s="62">
        <f>AD748*Assumptions!$C$58/12</f>
        <v>26.5937048735921</v>
      </c>
      <c r="AE766" s="62">
        <f>AE748*Assumptions!$C$58/12</f>
        <v>27.7371757003329</v>
      </c>
      <c r="AF766" s="62">
        <f>AF748*Assumptions!$C$58/12</f>
        <v>28.8542176631706</v>
      </c>
      <c r="AG766" s="62">
        <f>AG748*Assumptions!$C$58/12</f>
        <v>29.946884855655</v>
      </c>
      <c r="AH766" s="62">
        <f>AH748*Assumptions!$C$58/12</f>
        <v>31.0170519223175</v>
      </c>
      <c r="AI766" s="62">
        <f>AI748*Assumptions!$C$58/12</f>
        <v>32.0026815700199</v>
      </c>
      <c r="AJ766" s="62">
        <f>AJ748*Assumptions!$C$58/12</f>
        <v>32.9690902192953</v>
      </c>
      <c r="AK766" s="62">
        <f>AK748*Assumptions!$C$58/12</f>
        <v>33.9177120043969</v>
      </c>
      <c r="AL766" s="62">
        <f>AL748*Assumptions!$C$58/12</f>
        <v>34.8498613066013</v>
      </c>
      <c r="AM766" s="62">
        <f>AM748*Assumptions!$C$58/12</f>
        <v>35.7667439839773</v>
      </c>
      <c r="AN766" s="62">
        <f>AN748*Assumptions!$C$58/12</f>
        <v>36.6694674420181</v>
      </c>
      <c r="AO766" s="62">
        <f>AO748*Assumptions!$C$58/12</f>
        <v>37.5590496729268</v>
      </c>
      <c r="AP766" s="62">
        <f>AP748*Assumptions!$C$58/12</f>
        <v>38.4364273766895</v>
      </c>
    </row>
    <row r="767">
      <c r="A767" s="35" t="inlineStr">
        <is>
          <t>Direct costs (AED)</t>
        </is>
      </c>
      <c r="B767" s="14" t="inlineStr">
        <is>
          <t>AED</t>
        </is>
      </c>
      <c r="C767" s="56">
        <f>SUM(G767:R767)</f>
        <v>124100.576523418</v>
      </c>
      <c r="D767" s="56">
        <f>SUM(S767:AD767)</f>
        <v>375482.892456257</v>
      </c>
      <c r="E767" s="56">
        <f>SUM(AE767:AP767)</f>
        <v>599589.545576102</v>
      </c>
      <c r="G767" s="12">
        <f>G766*Assumptions!$C$46*Assumptions!$C$47*Assumptions!$C$48*Assumptions!$C$45</f>
        <v>1440</v>
      </c>
      <c r="H767" s="12">
        <f>H766*Assumptions!$C$46*Assumptions!$C$47*Assumptions!$C$48*Assumptions!$C$45</f>
        <v>2815.2</v>
      </c>
      <c r="I767" s="12">
        <f>I766*Assumptions!$C$46*Assumptions!$C$47*Assumptions!$C$48*Assumptions!$C$45</f>
        <v>4131.0432</v>
      </c>
      <c r="J767" s="12">
        <f>J766*Assumptions!$C$46*Assumptions!$C$47*Assumptions!$C$48*Assumptions!$C$45</f>
        <v>5392.459584</v>
      </c>
      <c r="K767" s="12">
        <f>K766*Assumptions!$C$46*Assumptions!$C$47*Assumptions!$C$48*Assumptions!$C$45</f>
        <v>7353.91910784</v>
      </c>
      <c r="L767" s="12">
        <f>L766*Assumptions!$C$46*Assumptions!$C$47*Assumptions!$C$48*Assumptions!$C$45</f>
        <v>9269.479008384</v>
      </c>
      <c r="M767" s="12">
        <f>M766*Assumptions!$C$46*Assumptions!$C$47*Assumptions!$C$48*Assumptions!$C$45</f>
        <v>11142.8259092536</v>
      </c>
      <c r="N767" s="12">
        <f>N766*Assumptions!$C$46*Assumptions!$C$47*Assumptions!$C$48*Assumptions!$C$45</f>
        <v>12977.3133191064</v>
      </c>
      <c r="O767" s="12">
        <f>O766*Assumptions!$C$46*Assumptions!$C$47*Assumptions!$C$48*Assumptions!$C$45</f>
        <v>14775.995048639</v>
      </c>
      <c r="P767" s="12">
        <f>P766*Assumptions!$C$46*Assumptions!$C$47*Assumptions!$C$48*Assumptions!$C$45</f>
        <v>16541.6550109582</v>
      </c>
      <c r="Q767" s="12">
        <f>Q766*Assumptions!$C$46*Assumptions!$C$47*Assumptions!$C$48*Assumptions!$C$45</f>
        <v>18276.8338157097</v>
      </c>
      <c r="R767" s="12">
        <f>R766*Assumptions!$C$46*Assumptions!$C$47*Assumptions!$C$48*Assumptions!$C$45</f>
        <v>19983.852519527</v>
      </c>
      <c r="S767" s="12">
        <f>S766*Assumptions!$C$46*Assumptions!$C$47*Assumptions!$C$48*Assumptions!$C$45</f>
        <v>21914.4338531842</v>
      </c>
      <c r="T767" s="12">
        <f>T766*Assumptions!$C$46*Assumptions!$C$47*Assumptions!$C$48*Assumptions!$C$45</f>
        <v>23799.3212086424</v>
      </c>
      <c r="U767" s="12">
        <f>U766*Assumptions!$C$46*Assumptions!$C$47*Assumptions!$C$48*Assumptions!$C$45</f>
        <v>25642.1100363752</v>
      </c>
      <c r="V767" s="12">
        <f>V766*Assumptions!$C$46*Assumptions!$C$47*Assumptions!$C$48*Assumptions!$C$45</f>
        <v>27446.0776024139</v>
      </c>
      <c r="W767" s="12">
        <f>W766*Assumptions!$C$46*Assumptions!$C$47*Assumptions!$C$48*Assumptions!$C$45</f>
        <v>29101.7143743038</v>
      </c>
      <c r="X767" s="12">
        <f>X766*Assumptions!$C$46*Assumptions!$C$47*Assumptions!$C$48*Assumptions!$C$45</f>
        <v>30724.252048516</v>
      </c>
      <c r="Y767" s="12">
        <f>Y766*Assumptions!$C$46*Assumptions!$C$47*Assumptions!$C$48*Assumptions!$C$45</f>
        <v>32316.1885978751</v>
      </c>
      <c r="Z767" s="12">
        <f>Z766*Assumptions!$C$46*Assumptions!$C$47*Assumptions!$C$48*Assumptions!$C$45</f>
        <v>33879.8106736003</v>
      </c>
      <c r="AA767" s="12">
        <f>AA766*Assumptions!$C$46*Assumptions!$C$47*Assumptions!$C$48*Assumptions!$C$45</f>
        <v>35417.2136577902</v>
      </c>
      <c r="AB767" s="12">
        <f>AB766*Assumptions!$C$46*Assumptions!$C$47*Assumptions!$C$48*Assumptions!$C$45</f>
        <v>36930.319627976</v>
      </c>
      <c r="AC767" s="12">
        <f>AC766*Assumptions!$C$46*Assumptions!$C$47*Assumptions!$C$48*Assumptions!$C$45</f>
        <v>38420.8934651923</v>
      </c>
      <c r="AD767" s="12">
        <f>AD766*Assumptions!$C$46*Assumptions!$C$47*Assumptions!$C$48*Assumptions!$C$45</f>
        <v>39890.5573103882</v>
      </c>
      <c r="AE767" s="12">
        <f>AE766*Assumptions!$C$46*Assumptions!$C$47*Assumptions!$C$48*Assumptions!$C$45</f>
        <v>41605.7635504994</v>
      </c>
      <c r="AF767" s="12">
        <f>AF766*Assumptions!$C$46*Assumptions!$C$47*Assumptions!$C$48*Assumptions!$C$45</f>
        <v>43281.3264947559</v>
      </c>
      <c r="AG767" s="12">
        <f>AG766*Assumptions!$C$46*Assumptions!$C$47*Assumptions!$C$48*Assumptions!$C$45</f>
        <v>44920.3272834825</v>
      </c>
      <c r="AH767" s="12">
        <f>AH766*Assumptions!$C$46*Assumptions!$C$47*Assumptions!$C$48*Assumptions!$C$45</f>
        <v>46525.5778834762</v>
      </c>
      <c r="AI767" s="12">
        <f>AI766*Assumptions!$C$46*Assumptions!$C$47*Assumptions!$C$48*Assumptions!$C$45</f>
        <v>48004.0223550299</v>
      </c>
      <c r="AJ767" s="12">
        <f>AJ766*Assumptions!$C$46*Assumptions!$C$47*Assumptions!$C$48*Assumptions!$C$45</f>
        <v>49453.6353289429</v>
      </c>
      <c r="AK767" s="12">
        <f>AK766*Assumptions!$C$46*Assumptions!$C$47*Assumptions!$C$48*Assumptions!$C$45</f>
        <v>50876.5680065954</v>
      </c>
      <c r="AL767" s="12">
        <f>AL766*Assumptions!$C$46*Assumptions!$C$47*Assumptions!$C$48*Assumptions!$C$45</f>
        <v>52274.791959902</v>
      </c>
      <c r="AM767" s="12">
        <f>AM766*Assumptions!$C$46*Assumptions!$C$47*Assumptions!$C$48*Assumptions!$C$45</f>
        <v>53650.1159759659</v>
      </c>
      <c r="AN767" s="12">
        <f>AN766*Assumptions!$C$46*Assumptions!$C$47*Assumptions!$C$48*Assumptions!$C$45</f>
        <v>55004.2011630271</v>
      </c>
      <c r="AO767" s="12">
        <f>AO766*Assumptions!$C$46*Assumptions!$C$47*Assumptions!$C$48*Assumptions!$C$45</f>
        <v>56338.5745093903</v>
      </c>
      <c r="AP767" s="12">
        <f>AP766*Assumptions!$C$46*Assumptions!$C$47*Assumptions!$C$48*Assumptions!$C$45</f>
        <v>57654.6410650343</v>
      </c>
    </row>
    <row r="768">
      <c r="A768" s="11" t="inlineStr">
        <is>
          <t>Law-firm panel membership</t>
        </is>
      </c>
      <c r="B768" s="14" t="inlineStr">
        <is>
          <t>AED</t>
        </is>
      </c>
      <c r="C768" s="56">
        <f>SUM(G768:R768)</f>
        <v>0</v>
      </c>
      <c r="D768" s="56">
        <f>SUM(S768:AD768)</f>
        <v>0</v>
      </c>
      <c r="E768" s="56">
        <f>SUM(AE768:AP768)</f>
        <v>240000</v>
      </c>
      <c r="G768" s="12">
        <f>IF(G726&gt;=Assumptions!$C$50,Assumptions!$C$49*Assumptions!$C$51,0)</f>
        <v>0</v>
      </c>
      <c r="H768" s="12">
        <f>IF(H726&gt;=Assumptions!$C$50,Assumptions!$C$49*Assumptions!$C$51,0)</f>
        <v>0</v>
      </c>
      <c r="I768" s="12">
        <f>IF(I726&gt;=Assumptions!$C$50,Assumptions!$C$49*Assumptions!$C$51,0)</f>
        <v>0</v>
      </c>
      <c r="J768" s="12">
        <f>IF(J726&gt;=Assumptions!$C$50,Assumptions!$C$49*Assumptions!$C$51,0)</f>
        <v>0</v>
      </c>
      <c r="K768" s="12">
        <f>IF(K726&gt;=Assumptions!$C$50,Assumptions!$C$49*Assumptions!$C$51,0)</f>
        <v>0</v>
      </c>
      <c r="L768" s="12">
        <f>IF(L726&gt;=Assumptions!$C$50,Assumptions!$C$49*Assumptions!$C$51,0)</f>
        <v>0</v>
      </c>
      <c r="M768" s="12">
        <f>IF(M726&gt;=Assumptions!$C$50,Assumptions!$C$49*Assumptions!$C$51,0)</f>
        <v>0</v>
      </c>
      <c r="N768" s="12">
        <f>IF(N726&gt;=Assumptions!$C$50,Assumptions!$C$49*Assumptions!$C$51,0)</f>
        <v>0</v>
      </c>
      <c r="O768" s="12">
        <f>IF(O726&gt;=Assumptions!$C$50,Assumptions!$C$49*Assumptions!$C$51,0)</f>
        <v>0</v>
      </c>
      <c r="P768" s="12">
        <f>IF(P726&gt;=Assumptions!$C$50,Assumptions!$C$49*Assumptions!$C$51,0)</f>
        <v>0</v>
      </c>
      <c r="Q768" s="12">
        <f>IF(Q726&gt;=Assumptions!$C$50,Assumptions!$C$49*Assumptions!$C$51,0)</f>
        <v>0</v>
      </c>
      <c r="R768" s="12">
        <f>IF(R726&gt;=Assumptions!$C$50,Assumptions!$C$49*Assumptions!$C$51,0)</f>
        <v>0</v>
      </c>
      <c r="S768" s="12">
        <f>IF(S726&gt;=Assumptions!$C$50,Assumptions!$C$49*Assumptions!$C$51,0)</f>
        <v>0</v>
      </c>
      <c r="T768" s="12">
        <f>IF(T726&gt;=Assumptions!$C$50,Assumptions!$C$49*Assumptions!$C$51,0)</f>
        <v>0</v>
      </c>
      <c r="U768" s="12">
        <f>IF(U726&gt;=Assumptions!$C$50,Assumptions!$C$49*Assumptions!$C$51,0)</f>
        <v>0</v>
      </c>
      <c r="V768" s="12">
        <f>IF(V726&gt;=Assumptions!$C$50,Assumptions!$C$49*Assumptions!$C$51,0)</f>
        <v>0</v>
      </c>
      <c r="W768" s="12">
        <f>IF(W726&gt;=Assumptions!$C$50,Assumptions!$C$49*Assumptions!$C$51,0)</f>
        <v>0</v>
      </c>
      <c r="X768" s="12">
        <f>IF(X726&gt;=Assumptions!$C$50,Assumptions!$C$49*Assumptions!$C$51,0)</f>
        <v>0</v>
      </c>
      <c r="Y768" s="12">
        <f>IF(Y726&gt;=Assumptions!$C$50,Assumptions!$C$49*Assumptions!$C$51,0)</f>
        <v>0</v>
      </c>
      <c r="Z768" s="12">
        <f>IF(Z726&gt;=Assumptions!$C$50,Assumptions!$C$49*Assumptions!$C$51,0)</f>
        <v>0</v>
      </c>
      <c r="AA768" s="12">
        <f>IF(AA726&gt;=Assumptions!$C$50,Assumptions!$C$49*Assumptions!$C$51,0)</f>
        <v>0</v>
      </c>
      <c r="AB768" s="12">
        <f>IF(AB726&gt;=Assumptions!$C$50,Assumptions!$C$49*Assumptions!$C$51,0)</f>
        <v>0</v>
      </c>
      <c r="AC768" s="12">
        <f>IF(AC726&gt;=Assumptions!$C$50,Assumptions!$C$49*Assumptions!$C$51,0)</f>
        <v>0</v>
      </c>
      <c r="AD768" s="12">
        <f>IF(AD726&gt;=Assumptions!$C$50,Assumptions!$C$49*Assumptions!$C$51,0)</f>
        <v>0</v>
      </c>
      <c r="AE768" s="12">
        <f>IF(AE726&gt;=Assumptions!$C$50,Assumptions!$C$49*Assumptions!$C$51,0)</f>
        <v>20000</v>
      </c>
      <c r="AF768" s="12">
        <f>IF(AF726&gt;=Assumptions!$C$50,Assumptions!$C$49*Assumptions!$C$51,0)</f>
        <v>20000</v>
      </c>
      <c r="AG768" s="12">
        <f>IF(AG726&gt;=Assumptions!$C$50,Assumptions!$C$49*Assumptions!$C$51,0)</f>
        <v>20000</v>
      </c>
      <c r="AH768" s="12">
        <f>IF(AH726&gt;=Assumptions!$C$50,Assumptions!$C$49*Assumptions!$C$51,0)</f>
        <v>20000</v>
      </c>
      <c r="AI768" s="12">
        <f>IF(AI726&gt;=Assumptions!$C$50,Assumptions!$C$49*Assumptions!$C$51,0)</f>
        <v>20000</v>
      </c>
      <c r="AJ768" s="12">
        <f>IF(AJ726&gt;=Assumptions!$C$50,Assumptions!$C$49*Assumptions!$C$51,0)</f>
        <v>20000</v>
      </c>
      <c r="AK768" s="12">
        <f>IF(AK726&gt;=Assumptions!$C$50,Assumptions!$C$49*Assumptions!$C$51,0)</f>
        <v>20000</v>
      </c>
      <c r="AL768" s="12">
        <f>IF(AL726&gt;=Assumptions!$C$50,Assumptions!$C$49*Assumptions!$C$51,0)</f>
        <v>20000</v>
      </c>
      <c r="AM768" s="12">
        <f>IF(AM726&gt;=Assumptions!$C$50,Assumptions!$C$49*Assumptions!$C$51,0)</f>
        <v>20000</v>
      </c>
      <c r="AN768" s="12">
        <f>IF(AN726&gt;=Assumptions!$C$50,Assumptions!$C$49*Assumptions!$C$51,0)</f>
        <v>20000</v>
      </c>
      <c r="AO768" s="12">
        <f>IF(AO726&gt;=Assumptions!$C$50,Assumptions!$C$49*Assumptions!$C$51,0)</f>
        <v>20000</v>
      </c>
      <c r="AP768" s="12">
        <f>IF(AP726&gt;=Assumptions!$C$50,Assumptions!$C$49*Assumptions!$C$51,0)</f>
        <v>20000</v>
      </c>
    </row>
    <row r="769">
      <c r="A769" s="38" t="inlineStr">
        <is>
          <t>Net revenue</t>
        </is>
      </c>
      <c r="B769" s="58" t="inlineStr">
        <is>
          <t>AED</t>
        </is>
      </c>
      <c r="C769" s="59">
        <f>SUM(G769:R769)</f>
        <v>6030118.51237446</v>
      </c>
      <c r="D769" s="59">
        <f>SUM(S769:AD769)</f>
        <v>13263891.1393597</v>
      </c>
      <c r="E769" s="59">
        <f>SUM(AE769:AP769)</f>
        <v>19922212.2623086</v>
      </c>
      <c r="F769" s="40" t="n"/>
      <c r="G769" s="51">
        <f>G763+G764+G765+G767+G768</f>
        <v>220464.488868571</v>
      </c>
      <c r="H769" s="51">
        <f>H763+H764+H765+H767+H768</f>
        <v>251793.591072914</v>
      </c>
      <c r="I769" s="51">
        <f>I763+I764+I765+I767+I768</f>
        <v>280731.039107365</v>
      </c>
      <c r="J769" s="51">
        <f>J763+J764+J765+J767+J768</f>
        <v>307485.908386632</v>
      </c>
      <c r="K769" s="51">
        <f>K763+K764+K765+K767+K768</f>
        <v>532996.860660801</v>
      </c>
      <c r="L769" s="51">
        <f>L763+L764+L765+L767+L768</f>
        <v>575223.271148746</v>
      </c>
      <c r="M769" s="51">
        <f>M763+M764+M765+M767+M768</f>
        <v>600988.015926836</v>
      </c>
      <c r="N769" s="51">
        <f>N763+N764+N765+N767+N768</f>
        <v>625145.130039342</v>
      </c>
      <c r="O769" s="51">
        <f>O763+O764+O765+O767+O768</f>
        <v>647827.122443666</v>
      </c>
      <c r="P769" s="51">
        <f>P763+P764+P765+P767+P768</f>
        <v>669154.225425671</v>
      </c>
      <c r="Q769" s="51">
        <f>Q763+Q764+Q765+Q767+Q768</f>
        <v>689235.650336064</v>
      </c>
      <c r="R769" s="51">
        <f>R763+R764+R765+R767+R768</f>
        <v>629073.20895785</v>
      </c>
      <c r="S769" s="51">
        <f>S763+S764+S765+S767+S768</f>
        <v>873715.568899483</v>
      </c>
      <c r="T769" s="51">
        <f>T763+T764+T765+T767+T768</f>
        <v>900000.325405162</v>
      </c>
      <c r="U769" s="51">
        <f>U763+U764+U765+U767+U768</f>
        <v>924644.508078303</v>
      </c>
      <c r="V769" s="51">
        <f>V763+V764+V765+V767+V768</f>
        <v>947781.982121921</v>
      </c>
      <c r="W769" s="51">
        <f>W763+W764+W765+W767+W768</f>
        <v>1139196.82913408</v>
      </c>
      <c r="X769" s="51">
        <f>X763+X764+X765+X767+X768</f>
        <v>1159337.09432734</v>
      </c>
      <c r="Y769" s="51">
        <f>Y763+Y764+Y765+Y767+Y768</f>
        <v>1178303.3976906</v>
      </c>
      <c r="Z769" s="51">
        <f>Z763+Z764+Z765+Z767+Z768</f>
        <v>1196187.42460388</v>
      </c>
      <c r="AA769" s="51">
        <f>AA763+AA764+AA765+AA767+AA768</f>
        <v>1213072.80960396</v>
      </c>
      <c r="AB769" s="51">
        <f>AB763+AB764+AB765+AB767+AB768</f>
        <v>1229035.92540144</v>
      </c>
      <c r="AC769" s="51">
        <f>AC763+AC764+AC765+AC767+AC768</f>
        <v>1244146.58784078</v>
      </c>
      <c r="AD769" s="51">
        <f>AD763+AD764+AD765+AD767+AD768</f>
        <v>1258468.68625271</v>
      </c>
      <c r="AE769" s="51">
        <f>AE763+AE764+AE765+AE767+AE768</f>
        <v>1459871.88196783</v>
      </c>
      <c r="AF769" s="51">
        <f>AF763+AF764+AF765+AF767+AF768</f>
        <v>1482914.95853963</v>
      </c>
      <c r="AG769" s="51">
        <f>AG763+AG764+AG765+AG767+AG768</f>
        <v>1504539.87524245</v>
      </c>
      <c r="AH769" s="51">
        <f>AH763+AH764+AH765+AH767+AH768</f>
        <v>1524860.87519739</v>
      </c>
      <c r="AI769" s="51">
        <f>AI763+AI764+AI765+AI767+AI768</f>
        <v>1688194.97351482</v>
      </c>
      <c r="AJ769" s="51">
        <f>AJ763+AJ764+AJ765+AJ767+AJ768</f>
        <v>1705923.62328581</v>
      </c>
      <c r="AK769" s="51">
        <f>AK763+AK764+AK765+AK767+AK768</f>
        <v>1722633.01873683</v>
      </c>
      <c r="AL769" s="51">
        <f>AL763+AL764+AL765+AL767+AL768</f>
        <v>1738401.79836313</v>
      </c>
      <c r="AM769" s="51">
        <f>AM763+AM764+AM765+AM767+AM768</f>
        <v>1753301.78436191</v>
      </c>
      <c r="AN769" s="51">
        <f>AN763+AN764+AN765+AN767+AN768</f>
        <v>1767398.64336882</v>
      </c>
      <c r="AO769" s="51">
        <f>AO763+AO764+AO765+AO767+AO768</f>
        <v>1780752.47733919</v>
      </c>
      <c r="AP769" s="51">
        <f>AP763+AP764+AP765+AP767+AP768</f>
        <v>1793418.35239076</v>
      </c>
    </row>
    <row r="772">
      <c r="A772" s="11" t="inlineStr">
        <is>
          <t>ID checks</t>
        </is>
      </c>
      <c r="B772" s="14" t="inlineStr">
        <is>
          <t>AED</t>
        </is>
      </c>
      <c r="C772" s="56">
        <f>SUM(G772:R772)</f>
        <v>124160</v>
      </c>
      <c r="D772" s="56">
        <f>SUM(S772:AD772)</f>
        <v>170880</v>
      </c>
      <c r="E772" s="56">
        <f>SUM(AE772:AP772)</f>
        <v>201600</v>
      </c>
      <c r="G772" s="12">
        <f>(G734+G744)*Assumptions!$C$54</f>
        <v>7680</v>
      </c>
      <c r="H772" s="12">
        <f>(H734+H744)*Assumptions!$C$54</f>
        <v>7680</v>
      </c>
      <c r="I772" s="12">
        <f>(I734+I744)*Assumptions!$C$54</f>
        <v>7680</v>
      </c>
      <c r="J772" s="12">
        <f>(J734+J744)*Assumptions!$C$54</f>
        <v>7680</v>
      </c>
      <c r="K772" s="12">
        <f>(K734+K744)*Assumptions!$C$54</f>
        <v>11680</v>
      </c>
      <c r="L772" s="12">
        <f>(L734+L744)*Assumptions!$C$54</f>
        <v>11680</v>
      </c>
      <c r="M772" s="12">
        <f>(M734+M744)*Assumptions!$C$54</f>
        <v>11680</v>
      </c>
      <c r="N772" s="12">
        <f>(N734+N744)*Assumptions!$C$54</f>
        <v>11680</v>
      </c>
      <c r="O772" s="12">
        <f>(O734+O744)*Assumptions!$C$54</f>
        <v>11680</v>
      </c>
      <c r="P772" s="12">
        <f>(P734+P744)*Assumptions!$C$54</f>
        <v>11680</v>
      </c>
      <c r="Q772" s="12">
        <f>(Q734+Q744)*Assumptions!$C$54</f>
        <v>11680</v>
      </c>
      <c r="R772" s="12">
        <f>(R734+R744)*Assumptions!$C$54</f>
        <v>11680</v>
      </c>
      <c r="S772" s="12">
        <f>(S734+S744)*Assumptions!$C$54</f>
        <v>14240</v>
      </c>
      <c r="T772" s="12">
        <f>(T734+T744)*Assumptions!$C$54</f>
        <v>14240</v>
      </c>
      <c r="U772" s="12">
        <f>(U734+U744)*Assumptions!$C$54</f>
        <v>14240</v>
      </c>
      <c r="V772" s="12">
        <f>(V734+V744)*Assumptions!$C$54</f>
        <v>14240</v>
      </c>
      <c r="W772" s="12">
        <f>(W734+W744)*Assumptions!$C$54</f>
        <v>14240</v>
      </c>
      <c r="X772" s="12">
        <f>(X734+X744)*Assumptions!$C$54</f>
        <v>14240</v>
      </c>
      <c r="Y772" s="12">
        <f>(Y734+Y744)*Assumptions!$C$54</f>
        <v>14240</v>
      </c>
      <c r="Z772" s="12">
        <f>(Z734+Z744)*Assumptions!$C$54</f>
        <v>14240</v>
      </c>
      <c r="AA772" s="12">
        <f>(AA734+AA744)*Assumptions!$C$54</f>
        <v>14240</v>
      </c>
      <c r="AB772" s="12">
        <f>(AB734+AB744)*Assumptions!$C$54</f>
        <v>14240</v>
      </c>
      <c r="AC772" s="12">
        <f>(AC734+AC744)*Assumptions!$C$54</f>
        <v>14240</v>
      </c>
      <c r="AD772" s="12">
        <f>(AD734+AD744)*Assumptions!$C$54</f>
        <v>14240</v>
      </c>
      <c r="AE772" s="12">
        <f>(AE734+AE744)*Assumptions!$C$54</f>
        <v>16800</v>
      </c>
      <c r="AF772" s="12">
        <f>(AF734+AF744)*Assumptions!$C$54</f>
        <v>16800</v>
      </c>
      <c r="AG772" s="12">
        <f>(AG734+AG744)*Assumptions!$C$54</f>
        <v>16800</v>
      </c>
      <c r="AH772" s="12">
        <f>(AH734+AH744)*Assumptions!$C$54</f>
        <v>16800</v>
      </c>
      <c r="AI772" s="12">
        <f>(AI734+AI744)*Assumptions!$C$54</f>
        <v>16800</v>
      </c>
      <c r="AJ772" s="12">
        <f>(AJ734+AJ744)*Assumptions!$C$54</f>
        <v>16800</v>
      </c>
      <c r="AK772" s="12">
        <f>(AK734+AK744)*Assumptions!$C$54</f>
        <v>16800</v>
      </c>
      <c r="AL772" s="12">
        <f>(AL734+AL744)*Assumptions!$C$54</f>
        <v>16800</v>
      </c>
      <c r="AM772" s="12">
        <f>(AM734+AM744)*Assumptions!$C$54</f>
        <v>16800</v>
      </c>
      <c r="AN772" s="12">
        <f>(AN734+AN744)*Assumptions!$C$54</f>
        <v>16800</v>
      </c>
      <c r="AO772" s="12">
        <f>(AO734+AO744)*Assumptions!$C$54</f>
        <v>16800</v>
      </c>
      <c r="AP772" s="12">
        <f>(AP734+AP744)*Assumptions!$C$54</f>
        <v>16800</v>
      </c>
    </row>
    <row r="773">
      <c r="A773" s="11" t="inlineStr">
        <is>
          <t>Messages, codes and notifications</t>
        </is>
      </c>
      <c r="B773" s="14" t="inlineStr">
        <is>
          <t>AED</t>
        </is>
      </c>
      <c r="C773" s="56">
        <f>SUM(G773:R773)</f>
        <v>99280.4612187343</v>
      </c>
      <c r="D773" s="56">
        <f>SUM(S773:AD773)</f>
        <v>300386.313965006</v>
      </c>
      <c r="E773" s="56">
        <f>SUM(AE773:AP773)</f>
        <v>479671.636460881</v>
      </c>
      <c r="G773" s="12">
        <f>G748*Assumptions!$C$55</f>
        <v>1152</v>
      </c>
      <c r="H773" s="12">
        <f>H748*Assumptions!$C$55</f>
        <v>2252.16</v>
      </c>
      <c r="I773" s="12">
        <f>I748*Assumptions!$C$55</f>
        <v>3304.83456</v>
      </c>
      <c r="J773" s="12">
        <f>J748*Assumptions!$C$55</f>
        <v>4313.9676672</v>
      </c>
      <c r="K773" s="12">
        <f>K748*Assumptions!$C$55</f>
        <v>5883.135286272</v>
      </c>
      <c r="L773" s="12">
        <f>L748*Assumptions!$C$55</f>
        <v>7415.5832067072</v>
      </c>
      <c r="M773" s="12">
        <f>M748*Assumptions!$C$55</f>
        <v>8914.26072740291</v>
      </c>
      <c r="N773" s="12">
        <f>N748*Assumptions!$C$55</f>
        <v>10381.8506552851</v>
      </c>
      <c r="O773" s="12">
        <f>O748*Assumptions!$C$55</f>
        <v>11820.7960389112</v>
      </c>
      <c r="P773" s="12">
        <f>P748*Assumptions!$C$55</f>
        <v>13233.3240087665</v>
      </c>
      <c r="Q773" s="12">
        <f>Q748*Assumptions!$C$55</f>
        <v>14621.4670525677</v>
      </c>
      <c r="R773" s="12">
        <f>R748*Assumptions!$C$55</f>
        <v>15987.0820156216</v>
      </c>
      <c r="S773" s="12">
        <f>S748*Assumptions!$C$55</f>
        <v>17531.5470825473</v>
      </c>
      <c r="T773" s="12">
        <f>T748*Assumptions!$C$55</f>
        <v>19039.4569669139</v>
      </c>
      <c r="U773" s="12">
        <f>U748*Assumptions!$C$55</f>
        <v>20513.6880291002</v>
      </c>
      <c r="V773" s="12">
        <f>V748*Assumptions!$C$55</f>
        <v>21956.8620819311</v>
      </c>
      <c r="W773" s="12">
        <f>W748*Assumptions!$C$55</f>
        <v>23281.371499443</v>
      </c>
      <c r="X773" s="12">
        <f>X748*Assumptions!$C$55</f>
        <v>24579.4016388128</v>
      </c>
      <c r="Y773" s="12">
        <f>Y748*Assumptions!$C$55</f>
        <v>25852.9508783001</v>
      </c>
      <c r="Z773" s="12">
        <f>Z748*Assumptions!$C$55</f>
        <v>27103.8485388802</v>
      </c>
      <c r="AA773" s="12">
        <f>AA748*Assumptions!$C$55</f>
        <v>28333.7709262321</v>
      </c>
      <c r="AB773" s="12">
        <f>AB748*Assumptions!$C$55</f>
        <v>29544.2557023808</v>
      </c>
      <c r="AC773" s="12">
        <f>AC748*Assumptions!$C$55</f>
        <v>30736.7147721538</v>
      </c>
      <c r="AD773" s="12">
        <f>AD748*Assumptions!$C$55</f>
        <v>31912.4458483105</v>
      </c>
      <c r="AE773" s="12">
        <f>AE748*Assumptions!$C$55</f>
        <v>33284.6108403995</v>
      </c>
      <c r="AF773" s="12">
        <f>AF748*Assumptions!$C$55</f>
        <v>34625.0611958047</v>
      </c>
      <c r="AG773" s="12">
        <f>AG748*Assumptions!$C$55</f>
        <v>35936.261826786</v>
      </c>
      <c r="AH773" s="12">
        <f>AH748*Assumptions!$C$55</f>
        <v>37220.4623067809</v>
      </c>
      <c r="AI773" s="12">
        <f>AI748*Assumptions!$C$55</f>
        <v>38403.2178840239</v>
      </c>
      <c r="AJ773" s="12">
        <f>AJ748*Assumptions!$C$55</f>
        <v>39562.9082631543</v>
      </c>
      <c r="AK773" s="12">
        <f>AK748*Assumptions!$C$55</f>
        <v>40701.2544052763</v>
      </c>
      <c r="AL773" s="12">
        <f>AL748*Assumptions!$C$55</f>
        <v>41819.8335679216</v>
      </c>
      <c r="AM773" s="12">
        <f>AM748*Assumptions!$C$55</f>
        <v>42920.0927807728</v>
      </c>
      <c r="AN773" s="12">
        <f>AN748*Assumptions!$C$55</f>
        <v>44003.3609304217</v>
      </c>
      <c r="AO773" s="12">
        <f>AO748*Assumptions!$C$55</f>
        <v>45070.8596075122</v>
      </c>
      <c r="AP773" s="12">
        <f>AP748*Assumptions!$C$55</f>
        <v>46123.7128520274</v>
      </c>
    </row>
    <row r="774">
      <c r="A774" s="11" t="inlineStr">
        <is>
          <t>Hosting</t>
        </is>
      </c>
      <c r="B774" s="14" t="inlineStr">
        <is>
          <t>AED</t>
        </is>
      </c>
      <c r="C774" s="56">
        <f>SUM(G774:R774)</f>
        <v>33093.4870729114</v>
      </c>
      <c r="D774" s="56">
        <f>SUM(S774:AD774)</f>
        <v>100128.771321669</v>
      </c>
      <c r="E774" s="56">
        <f>SUM(AE774:AP774)</f>
        <v>159890.54548696</v>
      </c>
      <c r="G774" s="12">
        <f>G748*Assumptions!$C$56</f>
        <v>384</v>
      </c>
      <c r="H774" s="12">
        <f>H748*Assumptions!$C$56</f>
        <v>750.72</v>
      </c>
      <c r="I774" s="12">
        <f>I748*Assumptions!$C$56</f>
        <v>1101.61152</v>
      </c>
      <c r="J774" s="12">
        <f>J748*Assumptions!$C$56</f>
        <v>1437.9892224</v>
      </c>
      <c r="K774" s="12">
        <f>K748*Assumptions!$C$56</f>
        <v>1961.045095424</v>
      </c>
      <c r="L774" s="12">
        <f>L748*Assumptions!$C$56</f>
        <v>2471.8610689024</v>
      </c>
      <c r="M774" s="12">
        <f>M748*Assumptions!$C$56</f>
        <v>2971.42024246764</v>
      </c>
      <c r="N774" s="12">
        <f>N748*Assumptions!$C$56</f>
        <v>3460.61688509503</v>
      </c>
      <c r="O774" s="12">
        <f>O748*Assumptions!$C$56</f>
        <v>3940.26534630373</v>
      </c>
      <c r="P774" s="12">
        <f>P748*Assumptions!$C$56</f>
        <v>4411.10800292218</v>
      </c>
      <c r="Q774" s="12">
        <f>Q748*Assumptions!$C$56</f>
        <v>4873.82235085592</v>
      </c>
      <c r="R774" s="12">
        <f>R748*Assumptions!$C$56</f>
        <v>5329.02733854054</v>
      </c>
      <c r="S774" s="12">
        <f>S748*Assumptions!$C$56</f>
        <v>5843.84902751578</v>
      </c>
      <c r="T774" s="12">
        <f>T748*Assumptions!$C$56</f>
        <v>6346.48565563797</v>
      </c>
      <c r="U774" s="12">
        <f>U748*Assumptions!$C$56</f>
        <v>6837.89600970006</v>
      </c>
      <c r="V774" s="12">
        <f>V748*Assumptions!$C$56</f>
        <v>7318.95402731038</v>
      </c>
      <c r="W774" s="12">
        <f>W748*Assumptions!$C$56</f>
        <v>7760.457166481</v>
      </c>
      <c r="X774" s="12">
        <f>X748*Assumptions!$C$56</f>
        <v>8193.13387960428</v>
      </c>
      <c r="Y774" s="12">
        <f>Y748*Assumptions!$C$56</f>
        <v>8617.6502927667</v>
      </c>
      <c r="Z774" s="12">
        <f>Z748*Assumptions!$C$56</f>
        <v>9034.61617962674</v>
      </c>
      <c r="AA774" s="12">
        <f>AA748*Assumptions!$C$56</f>
        <v>9444.59030874405</v>
      </c>
      <c r="AB774" s="12">
        <f>AB748*Assumptions!$C$56</f>
        <v>9848.08523412693</v>
      </c>
      <c r="AC774" s="12">
        <f>AC748*Assumptions!$C$56</f>
        <v>10245.5715907179</v>
      </c>
      <c r="AD774" s="12">
        <f>AD748*Assumptions!$C$56</f>
        <v>10637.4819494368</v>
      </c>
      <c r="AE774" s="12">
        <f>AE748*Assumptions!$C$56</f>
        <v>11094.8702801332</v>
      </c>
      <c r="AF774" s="12">
        <f>AF748*Assumptions!$C$56</f>
        <v>11541.6870652682</v>
      </c>
      <c r="AG774" s="12">
        <f>AG748*Assumptions!$C$56</f>
        <v>11978.753942262</v>
      </c>
      <c r="AH774" s="12">
        <f>AH748*Assumptions!$C$56</f>
        <v>12406.820768927</v>
      </c>
      <c r="AI774" s="12">
        <f>AI748*Assumptions!$C$56</f>
        <v>12801.072628008</v>
      </c>
      <c r="AJ774" s="12">
        <f>AJ748*Assumptions!$C$56</f>
        <v>13187.6360877181</v>
      </c>
      <c r="AK774" s="12">
        <f>AK748*Assumptions!$C$56</f>
        <v>13567.0848017588</v>
      </c>
      <c r="AL774" s="12">
        <f>AL748*Assumptions!$C$56</f>
        <v>13939.9445226405</v>
      </c>
      <c r="AM774" s="12">
        <f>AM748*Assumptions!$C$56</f>
        <v>14306.6975935909</v>
      </c>
      <c r="AN774" s="12">
        <f>AN748*Assumptions!$C$56</f>
        <v>14667.7869768072</v>
      </c>
      <c r="AO774" s="12">
        <f>AO748*Assumptions!$C$56</f>
        <v>15023.6198691707</v>
      </c>
      <c r="AP774" s="12">
        <f>AP748*Assumptions!$C$56</f>
        <v>15374.5709506758</v>
      </c>
    </row>
    <row r="775">
      <c r="A775" s="11" t="inlineStr">
        <is>
          <t>Refunds and chargebacks</t>
        </is>
      </c>
      <c r="B775" s="14" t="inlineStr">
        <is>
          <t>AED</t>
        </is>
      </c>
      <c r="C775" s="56">
        <f>SUM(G775:R775)</f>
        <v>171002.460797637</v>
      </c>
      <c r="D775" s="56">
        <f>SUM(S775:AD775)</f>
        <v>364123.273859727</v>
      </c>
      <c r="E775" s="56">
        <f>SUM(AE775:AP775)</f>
        <v>536503.308767408</v>
      </c>
      <c r="G775" s="12">
        <f>(G763+G764)*Assumptions!$C$57</f>
        <v>6570.73466605714</v>
      </c>
      <c r="H775" s="12">
        <f>(H763+H764)*Assumptions!$C$57</f>
        <v>7469.35173218743</v>
      </c>
      <c r="I775" s="12">
        <f>(I763+I764)*Assumptions!$C$57</f>
        <v>8297.99987722094</v>
      </c>
      <c r="J775" s="12">
        <f>(J763+J764)*Assumptions!$C$57</f>
        <v>9062.80346407895</v>
      </c>
      <c r="K775" s="12">
        <f>(K763+K764)*Assumptions!$C$57</f>
        <v>15769.2882465888</v>
      </c>
      <c r="L775" s="12">
        <f>(L763+L764)*Assumptions!$C$57</f>
        <v>16422.4450237078</v>
      </c>
      <c r="M775" s="12">
        <f>(M763+M764)*Assumptions!$C$57</f>
        <v>17026.7861459723</v>
      </c>
      <c r="N775" s="12">
        <f>(N763+N764)*Assumptions!$C$57</f>
        <v>17586.3957024607</v>
      </c>
      <c r="O775" s="12">
        <f>(O763+O764)*Assumptions!$C$57</f>
        <v>18104.9741189325</v>
      </c>
      <c r="P775" s="12">
        <f>(P763+P764)*Assumptions!$C$57</f>
        <v>18585.8778117839</v>
      </c>
      <c r="Q775" s="12">
        <f>(Q763+Q764)*Assumptions!$C$57</f>
        <v>19032.1544666681</v>
      </c>
      <c r="R775" s="12">
        <f>(R763+R764)*Assumptions!$C$57</f>
        <v>17073.6495419781</v>
      </c>
      <c r="S775" s="12">
        <f>(S763+S764)*Assumptions!$C$57</f>
        <v>24239.1680201979</v>
      </c>
      <c r="T775" s="12">
        <f>(T763+T764)*Assumptions!$C$57</f>
        <v>24858.070853377</v>
      </c>
      <c r="U775" s="12">
        <f>(U763+U764)*Assumptions!$C$57</f>
        <v>25431.5453390753</v>
      </c>
      <c r="V775" s="12">
        <f>(V763+V764)*Assumptions!$C$57</f>
        <v>25963.3124794404</v>
      </c>
      <c r="W775" s="12">
        <f>(W763+W764)*Assumptions!$C$57</f>
        <v>31556.7505803352</v>
      </c>
      <c r="X775" s="12">
        <f>(X763+X764)*Assumptions!$C$57</f>
        <v>32014.9301454537</v>
      </c>
      <c r="Y775" s="12">
        <f>(Y763+Y764)*Assumptions!$C$57</f>
        <v>32440.6449569094</v>
      </c>
      <c r="Z775" s="12">
        <f>(Z763+Z764)*Assumptions!$C$57</f>
        <v>32836.4397774925</v>
      </c>
      <c r="AA775" s="12">
        <f>(AA763+AA764)*Assumptions!$C$57</f>
        <v>33204.6350589177</v>
      </c>
      <c r="AB775" s="12">
        <f>(AB763+AB764)*Assumptions!$C$57</f>
        <v>33547.3489955253</v>
      </c>
      <c r="AC775" s="12">
        <f>(AC763+AC764)*Assumptions!$C$57</f>
        <v>33866.517223356</v>
      </c>
      <c r="AD775" s="12">
        <f>(AD763+AD764)*Assumptions!$C$57</f>
        <v>34163.9104296463</v>
      </c>
      <c r="AE775" s="12">
        <f>(AE763+AE764)*Assumptions!$C$57</f>
        <v>39451.6377394901</v>
      </c>
      <c r="AF775" s="12">
        <f>(AF763+AF764)*Assumptions!$C$57</f>
        <v>39992.1293716608</v>
      </c>
      <c r="AG775" s="12">
        <f>(AG763+AG764)*Assumptions!$C$57</f>
        <v>40493.36680176</v>
      </c>
      <c r="AH775" s="12">
        <f>(AH763+AH764)*Assumptions!$C$57</f>
        <v>40958.5242464089</v>
      </c>
      <c r="AI775" s="12">
        <f>(AI763+AI764)*Assumptions!$C$57</f>
        <v>45725.4871934919</v>
      </c>
      <c r="AJ775" s="12">
        <f>(AJ763+AJ764)*Assumptions!$C$57</f>
        <v>46126.8815189694</v>
      </c>
      <c r="AK775" s="12">
        <f>(AK763+AK764)*Assumptions!$C$57</f>
        <v>46500.0994415114</v>
      </c>
      <c r="AL775" s="12">
        <f>(AL763+AL764)*Assumptions!$C$57</f>
        <v>46847.3226745028</v>
      </c>
      <c r="AM775" s="12">
        <f>(AM763+AM764)*Assumptions!$C$57</f>
        <v>47170.5430930205</v>
      </c>
      <c r="AN775" s="12">
        <f>(AN763+AN764)*Assumptions!$C$57</f>
        <v>47471.5811963921</v>
      </c>
      <c r="AO775" s="12">
        <f>(AO763+AO764)*Assumptions!$C$57</f>
        <v>47752.1026143306</v>
      </c>
      <c r="AP775" s="12">
        <f>(AP763+AP764)*Assumptions!$C$57</f>
        <v>48013.6328758698</v>
      </c>
    </row>
    <row r="776">
      <c r="A776" s="35" t="inlineStr">
        <is>
          <t>Fixed costs (AED)</t>
        </is>
      </c>
      <c r="B776" s="14" t="inlineStr">
        <is>
          <t>AED</t>
        </is>
      </c>
      <c r="C776" s="56">
        <f>SUM(G776:R776)</f>
        <v>2482.01153046836</v>
      </c>
      <c r="D776" s="56">
        <f>SUM(S776:AD776)</f>
        <v>7509.65784912515</v>
      </c>
      <c r="E776" s="56">
        <f>SUM(AE776:AP776)</f>
        <v>11991.790911522</v>
      </c>
      <c r="G776" s="12">
        <f>G766*Assumptions!$C$59</f>
        <v>28.8</v>
      </c>
      <c r="H776" s="12">
        <f>H766*Assumptions!$C$59</f>
        <v>56.304</v>
      </c>
      <c r="I776" s="12">
        <f>I766*Assumptions!$C$59</f>
        <v>82.620864</v>
      </c>
      <c r="J776" s="12">
        <f>J766*Assumptions!$C$59</f>
        <v>107.84919168</v>
      </c>
      <c r="K776" s="12">
        <f>K766*Assumptions!$C$59</f>
        <v>147.0783821568</v>
      </c>
      <c r="L776" s="12">
        <f>L766*Assumptions!$C$59</f>
        <v>185.38958016768</v>
      </c>
      <c r="M776" s="12">
        <f>M766*Assumptions!$C$59</f>
        <v>222.856518185073</v>
      </c>
      <c r="N776" s="12">
        <f>N766*Assumptions!$C$59</f>
        <v>259.546266382127</v>
      </c>
      <c r="O776" s="12">
        <f>O766*Assumptions!$C$59</f>
        <v>295.51990097278</v>
      </c>
      <c r="P776" s="12">
        <f>P766*Assumptions!$C$59</f>
        <v>330.833100219163</v>
      </c>
      <c r="Q776" s="12">
        <f>Q766*Assumptions!$C$59</f>
        <v>365.536676314194</v>
      </c>
      <c r="R776" s="12">
        <f>R766*Assumptions!$C$59</f>
        <v>399.677050390541</v>
      </c>
      <c r="S776" s="12">
        <f>S766*Assumptions!$C$59</f>
        <v>438.288677063683</v>
      </c>
      <c r="T776" s="12">
        <f>T766*Assumptions!$C$59</f>
        <v>475.986424172848</v>
      </c>
      <c r="U776" s="12">
        <f>U766*Assumptions!$C$59</f>
        <v>512.842200727505</v>
      </c>
      <c r="V776" s="12">
        <f>V766*Assumptions!$C$59</f>
        <v>548.921552048279</v>
      </c>
      <c r="W776" s="12">
        <f>W766*Assumptions!$C$59</f>
        <v>582.034287486075</v>
      </c>
      <c r="X776" s="12">
        <f>X766*Assumptions!$C$59</f>
        <v>614.485040970321</v>
      </c>
      <c r="Y776" s="12">
        <f>Y766*Assumptions!$C$59</f>
        <v>646.323771957503</v>
      </c>
      <c r="Z776" s="12">
        <f>Z766*Assumptions!$C$59</f>
        <v>677.596213472005</v>
      </c>
      <c r="AA776" s="12">
        <f>AA766*Assumptions!$C$59</f>
        <v>708.344273155803</v>
      </c>
      <c r="AB776" s="12">
        <f>AB766*Assumptions!$C$59</f>
        <v>738.60639255952</v>
      </c>
      <c r="AC776" s="12">
        <f>AC766*Assumptions!$C$59</f>
        <v>768.417869303845</v>
      </c>
      <c r="AD776" s="12">
        <f>AD766*Assumptions!$C$59</f>
        <v>797.811146207763</v>
      </c>
      <c r="AE776" s="12">
        <f>AE766*Assumptions!$C$59</f>
        <v>832.115271009988</v>
      </c>
      <c r="AF776" s="12">
        <f>AF766*Assumptions!$C$59</f>
        <v>865.626529895117</v>
      </c>
      <c r="AG776" s="12">
        <f>AG766*Assumptions!$C$59</f>
        <v>898.406545669651</v>
      </c>
      <c r="AH776" s="12">
        <f>AH766*Assumptions!$C$59</f>
        <v>930.511557669524</v>
      </c>
      <c r="AI776" s="12">
        <f>AI766*Assumptions!$C$59</f>
        <v>960.080447100598</v>
      </c>
      <c r="AJ776" s="12">
        <f>AJ766*Assumptions!$C$59</f>
        <v>989.072706578858</v>
      </c>
      <c r="AK776" s="12">
        <f>AK766*Assumptions!$C$59</f>
        <v>1017.53136013191</v>
      </c>
      <c r="AL776" s="12">
        <f>AL766*Assumptions!$C$59</f>
        <v>1045.49583919804</v>
      </c>
      <c r="AM776" s="12">
        <f>AM766*Assumptions!$C$59</f>
        <v>1073.00231951932</v>
      </c>
      <c r="AN776" s="12">
        <f>AN766*Assumptions!$C$59</f>
        <v>1100.08402326054</v>
      </c>
      <c r="AO776" s="12">
        <f>AO766*Assumptions!$C$59</f>
        <v>1126.77149018781</v>
      </c>
      <c r="AP776" s="12">
        <f>AP766*Assumptions!$C$59</f>
        <v>1153.09282130069</v>
      </c>
    </row>
    <row r="777">
      <c r="A777" s="11" t="inlineStr">
        <is>
          <t>Paid to law firms</t>
        </is>
      </c>
      <c r="B777" s="14" t="inlineStr">
        <is>
          <t>AED</t>
        </is>
      </c>
      <c r="C777" s="56">
        <f>SUM(G777:R777)</f>
        <v>0</v>
      </c>
      <c r="D777" s="56">
        <f>SUM(S777:AD777)</f>
        <v>0</v>
      </c>
      <c r="E777" s="56">
        <f>SUM(AE777:AP777)</f>
        <v>0</v>
      </c>
      <c r="G777" s="12">
        <f>G766*Assumptions!$C$60</f>
        <v>0</v>
      </c>
      <c r="H777" s="12">
        <f>H766*Assumptions!$C$60</f>
        <v>0</v>
      </c>
      <c r="I777" s="12">
        <f>I766*Assumptions!$C$60</f>
        <v>0</v>
      </c>
      <c r="J777" s="12">
        <f>J766*Assumptions!$C$60</f>
        <v>0</v>
      </c>
      <c r="K777" s="12">
        <f>K766*Assumptions!$C$60</f>
        <v>0</v>
      </c>
      <c r="L777" s="12">
        <f>L766*Assumptions!$C$60</f>
        <v>0</v>
      </c>
      <c r="M777" s="12">
        <f>M766*Assumptions!$C$60</f>
        <v>0</v>
      </c>
      <c r="N777" s="12">
        <f>N766*Assumptions!$C$60</f>
        <v>0</v>
      </c>
      <c r="O777" s="12">
        <f>O766*Assumptions!$C$60</f>
        <v>0</v>
      </c>
      <c r="P777" s="12">
        <f>P766*Assumptions!$C$60</f>
        <v>0</v>
      </c>
      <c r="Q777" s="12">
        <f>Q766*Assumptions!$C$60</f>
        <v>0</v>
      </c>
      <c r="R777" s="12">
        <f>R766*Assumptions!$C$60</f>
        <v>0</v>
      </c>
      <c r="S777" s="12">
        <f>S766*Assumptions!$C$60</f>
        <v>0</v>
      </c>
      <c r="T777" s="12">
        <f>T766*Assumptions!$C$60</f>
        <v>0</v>
      </c>
      <c r="U777" s="12">
        <f>U766*Assumptions!$C$60</f>
        <v>0</v>
      </c>
      <c r="V777" s="12">
        <f>V766*Assumptions!$C$60</f>
        <v>0</v>
      </c>
      <c r="W777" s="12">
        <f>W766*Assumptions!$C$60</f>
        <v>0</v>
      </c>
      <c r="X777" s="12">
        <f>X766*Assumptions!$C$60</f>
        <v>0</v>
      </c>
      <c r="Y777" s="12">
        <f>Y766*Assumptions!$C$60</f>
        <v>0</v>
      </c>
      <c r="Z777" s="12">
        <f>Z766*Assumptions!$C$60</f>
        <v>0</v>
      </c>
      <c r="AA777" s="12">
        <f>AA766*Assumptions!$C$60</f>
        <v>0</v>
      </c>
      <c r="AB777" s="12">
        <f>AB766*Assumptions!$C$60</f>
        <v>0</v>
      </c>
      <c r="AC777" s="12">
        <f>AC766*Assumptions!$C$60</f>
        <v>0</v>
      </c>
      <c r="AD777" s="12">
        <f>AD766*Assumptions!$C$60</f>
        <v>0</v>
      </c>
      <c r="AE777" s="12">
        <f>AE766*Assumptions!$C$60</f>
        <v>0</v>
      </c>
      <c r="AF777" s="12">
        <f>AF766*Assumptions!$C$60</f>
        <v>0</v>
      </c>
      <c r="AG777" s="12">
        <f>AG766*Assumptions!$C$60</f>
        <v>0</v>
      </c>
      <c r="AH777" s="12">
        <f>AH766*Assumptions!$C$60</f>
        <v>0</v>
      </c>
      <c r="AI777" s="12">
        <f>AI766*Assumptions!$C$60</f>
        <v>0</v>
      </c>
      <c r="AJ777" s="12">
        <f>AJ766*Assumptions!$C$60</f>
        <v>0</v>
      </c>
      <c r="AK777" s="12">
        <f>AK766*Assumptions!$C$60</f>
        <v>0</v>
      </c>
      <c r="AL777" s="12">
        <f>AL766*Assumptions!$C$60</f>
        <v>0</v>
      </c>
      <c r="AM777" s="12">
        <f>AM766*Assumptions!$C$60</f>
        <v>0</v>
      </c>
      <c r="AN777" s="12">
        <f>AN766*Assumptions!$C$60</f>
        <v>0</v>
      </c>
      <c r="AO777" s="12">
        <f>AO766*Assumptions!$C$60</f>
        <v>0</v>
      </c>
      <c r="AP777" s="12">
        <f>AP766*Assumptions!$C$60</f>
        <v>0</v>
      </c>
    </row>
    <row r="778">
      <c r="A778" s="38" t="inlineStr">
        <is>
          <t>Direct costs</t>
        </is>
      </c>
      <c r="B778" s="58" t="inlineStr">
        <is>
          <t>AED</t>
        </is>
      </c>
      <c r="C778" s="59">
        <f>SUM(G778:R778)</f>
        <v>430018.420619751</v>
      </c>
      <c r="D778" s="59">
        <f>SUM(S778:AD778)</f>
        <v>943028.016995527</v>
      </c>
      <c r="E778" s="59">
        <f>SUM(AE778:AP778)</f>
        <v>1389657.28162677</v>
      </c>
      <c r="F778" s="40" t="n"/>
      <c r="G778" s="51">
        <f>SUM(G772:G777)</f>
        <v>15815.5346660571</v>
      </c>
      <c r="H778" s="51">
        <f>SUM(H772:H777)</f>
        <v>18208.5357321874</v>
      </c>
      <c r="I778" s="51">
        <f>SUM(I772:I777)</f>
        <v>20467.0668212209</v>
      </c>
      <c r="J778" s="51">
        <f>SUM(J772:J777)</f>
        <v>22602.609545359</v>
      </c>
      <c r="K778" s="51">
        <f>SUM(K772:K777)</f>
        <v>35440.5470104416</v>
      </c>
      <c r="L778" s="51">
        <f>SUM(L772:L777)</f>
        <v>38175.2788794851</v>
      </c>
      <c r="M778" s="51">
        <f>SUM(M772:M777)</f>
        <v>40815.3236340279</v>
      </c>
      <c r="N778" s="51">
        <f>SUM(N772:N777)</f>
        <v>43368.4095092229</v>
      </c>
      <c r="O778" s="51">
        <f>SUM(O772:O777)</f>
        <v>45841.5554051202</v>
      </c>
      <c r="P778" s="51">
        <f>SUM(P772:P777)</f>
        <v>48241.1429236918</v>
      </c>
      <c r="Q778" s="51">
        <f>SUM(Q772:Q777)</f>
        <v>50572.9805464059</v>
      </c>
      <c r="R778" s="51">
        <f>SUM(R772:R777)</f>
        <v>50469.4359465308</v>
      </c>
      <c r="S778" s="51">
        <f>SUM(S772:S777)</f>
        <v>62292.8528073247</v>
      </c>
      <c r="T778" s="51">
        <f>SUM(T772:T777)</f>
        <v>64959.9999001018</v>
      </c>
      <c r="U778" s="51">
        <f>SUM(U772:U777)</f>
        <v>67535.9715786031</v>
      </c>
      <c r="V778" s="51">
        <f>SUM(V772:V777)</f>
        <v>70028.0501407302</v>
      </c>
      <c r="W778" s="51">
        <f>SUM(W772:W777)</f>
        <v>77420.6135337453</v>
      </c>
      <c r="X778" s="51">
        <f>SUM(X772:X777)</f>
        <v>79641.9507048412</v>
      </c>
      <c r="Y778" s="51">
        <f>SUM(Y772:Y777)</f>
        <v>81797.5698999337</v>
      </c>
      <c r="Z778" s="51">
        <f>SUM(Z772:Z777)</f>
        <v>83892.5007094715</v>
      </c>
      <c r="AA778" s="51">
        <f>SUM(AA772:AA777)</f>
        <v>85931.3405670497</v>
      </c>
      <c r="AB778" s="51">
        <f>SUM(AB772:AB777)</f>
        <v>87918.2963245925</v>
      </c>
      <c r="AC778" s="51">
        <f>SUM(AC772:AC777)</f>
        <v>89857.2214555316</v>
      </c>
      <c r="AD778" s="51">
        <f>SUM(AD772:AD777)</f>
        <v>91751.6493736014</v>
      </c>
      <c r="AE778" s="51">
        <f>SUM(AE772:AE777)</f>
        <v>101463.234131033</v>
      </c>
      <c r="AF778" s="51">
        <f>SUM(AF772:AF777)</f>
        <v>103824.504162629</v>
      </c>
      <c r="AG778" s="51">
        <f>SUM(AG772:AG777)</f>
        <v>106106.789116478</v>
      </c>
      <c r="AH778" s="51">
        <f>SUM(AH772:AH777)</f>
        <v>108316.318879786</v>
      </c>
      <c r="AI778" s="51">
        <f>SUM(AI772:AI777)</f>
        <v>114689.858152624</v>
      </c>
      <c r="AJ778" s="51">
        <f>SUM(AJ772:AJ777)</f>
        <v>116666.498576421</v>
      </c>
      <c r="AK778" s="51">
        <f>SUM(AK772:AK777)</f>
        <v>118585.970008678</v>
      </c>
      <c r="AL778" s="51">
        <f>SUM(AL772:AL777)</f>
        <v>120452.596604263</v>
      </c>
      <c r="AM778" s="51">
        <f>SUM(AM772:AM777)</f>
        <v>122270.335786903</v>
      </c>
      <c r="AN778" s="51">
        <f>SUM(AN772:AN777)</f>
        <v>124042.813126882</v>
      </c>
      <c r="AO778" s="51">
        <f>SUM(AO772:AO777)</f>
        <v>125773.353581201</v>
      </c>
      <c r="AP778" s="51">
        <f>SUM(AP772:AP777)</f>
        <v>127465.009499874</v>
      </c>
    </row>
    <row r="779">
      <c r="A779" s="4" t="inlineStr">
        <is>
          <t>Contribution</t>
        </is>
      </c>
      <c r="B779" s="14" t="inlineStr">
        <is>
          <t>AED</t>
        </is>
      </c>
      <c r="C779" s="56">
        <f>SUM(G779:R779)</f>
        <v>5600100.09175471</v>
      </c>
      <c r="D779" s="56">
        <f>SUM(S779:AD779)</f>
        <v>12320863.1223641</v>
      </c>
      <c r="E779" s="56">
        <f>SUM(AE779:AP779)</f>
        <v>18532554.9806818</v>
      </c>
      <c r="G779" s="57">
        <f>G769-G778</f>
        <v>204648.954202514</v>
      </c>
      <c r="H779" s="57">
        <f>H769-H778</f>
        <v>233585.055340727</v>
      </c>
      <c r="I779" s="57">
        <f>I769-I778</f>
        <v>260263.972286144</v>
      </c>
      <c r="J779" s="57">
        <f>J769-J778</f>
        <v>284883.298841273</v>
      </c>
      <c r="K779" s="57">
        <f>K769-K778</f>
        <v>497556.313650359</v>
      </c>
      <c r="L779" s="57">
        <f>L769-L778</f>
        <v>537047.992269261</v>
      </c>
      <c r="M779" s="57">
        <f>M769-M778</f>
        <v>560172.692292808</v>
      </c>
      <c r="N779" s="57">
        <f>N769-N778</f>
        <v>581776.720530119</v>
      </c>
      <c r="O779" s="57">
        <f>O769-O778</f>
        <v>601985.567038546</v>
      </c>
      <c r="P779" s="57">
        <f>P769-P778</f>
        <v>620913.08250198</v>
      </c>
      <c r="Q779" s="57">
        <f>Q769-Q778</f>
        <v>638662.669789659</v>
      </c>
      <c r="R779" s="57">
        <f>R769-R778</f>
        <v>578603.773011319</v>
      </c>
      <c r="S779" s="57">
        <f>S769-S778</f>
        <v>811422.716092158</v>
      </c>
      <c r="T779" s="57">
        <f>T769-T778</f>
        <v>835040.32550506</v>
      </c>
      <c r="U779" s="57">
        <f>U769-U778</f>
        <v>857108.5364997</v>
      </c>
      <c r="V779" s="57">
        <f>V769-V778</f>
        <v>877753.931981191</v>
      </c>
      <c r="W779" s="57">
        <f>W769-W778</f>
        <v>1061776.21560034</v>
      </c>
      <c r="X779" s="57">
        <f>X769-X778</f>
        <v>1079695.1436225</v>
      </c>
      <c r="Y779" s="57">
        <f>Y769-Y778</f>
        <v>1096505.82779067</v>
      </c>
      <c r="Z779" s="57">
        <f>Z769-Z778</f>
        <v>1112294.92389441</v>
      </c>
      <c r="AA779" s="57">
        <f>AA769-AA778</f>
        <v>1127141.46903691</v>
      </c>
      <c r="AB779" s="57">
        <f>AB769-AB778</f>
        <v>1141117.62907684</v>
      </c>
      <c r="AC779" s="57">
        <f>AC769-AC778</f>
        <v>1154289.36638525</v>
      </c>
      <c r="AD779" s="57">
        <f>AD769-AD778</f>
        <v>1166717.03687911</v>
      </c>
      <c r="AE779" s="57">
        <f>AE769-AE778</f>
        <v>1358408.6478368</v>
      </c>
      <c r="AF779" s="57">
        <f>AF769-AF778</f>
        <v>1379090.454377</v>
      </c>
      <c r="AG779" s="57">
        <f>AG769-AG778</f>
        <v>1398433.08612597</v>
      </c>
      <c r="AH779" s="57">
        <f>AH769-AH778</f>
        <v>1416544.55631761</v>
      </c>
      <c r="AI779" s="57">
        <f>AI769-AI778</f>
        <v>1573505.1153622</v>
      </c>
      <c r="AJ779" s="57">
        <f>AJ769-AJ778</f>
        <v>1589257.12470939</v>
      </c>
      <c r="AK779" s="57">
        <f>AK769-AK778</f>
        <v>1604047.04872816</v>
      </c>
      <c r="AL779" s="57">
        <f>AL769-AL778</f>
        <v>1617949.20175887</v>
      </c>
      <c r="AM779" s="57">
        <f>AM769-AM778</f>
        <v>1631031.44857501</v>
      </c>
      <c r="AN779" s="57">
        <f>AN769-AN778</f>
        <v>1643355.83024194</v>
      </c>
      <c r="AO779" s="57">
        <f>AO769-AO778</f>
        <v>1654979.12375799</v>
      </c>
      <c r="AP779" s="57">
        <f>AP769-AP778</f>
        <v>1665953.34289089</v>
      </c>
    </row>
    <row r="782">
      <c r="A782" s="11" t="inlineStr">
        <is>
          <t>Performance marketing</t>
        </is>
      </c>
      <c r="B782" s="14" t="inlineStr">
        <is>
          <t>AED</t>
        </is>
      </c>
      <c r="C782" s="56">
        <f>SUM(G782:R782)</f>
        <v>1800000</v>
      </c>
      <c r="D782" s="56">
        <f>SUM(S782:AD782)</f>
        <v>2400000</v>
      </c>
      <c r="E782" s="56">
        <f>SUM(AE782:AP782)</f>
        <v>3000000</v>
      </c>
      <c r="G782" s="12">
        <f>G730</f>
        <v>150000</v>
      </c>
      <c r="H782" s="12">
        <f>H730</f>
        <v>150000</v>
      </c>
      <c r="I782" s="12">
        <f>I730</f>
        <v>150000</v>
      </c>
      <c r="J782" s="12">
        <f>J730</f>
        <v>150000</v>
      </c>
      <c r="K782" s="12">
        <f>K730</f>
        <v>150000</v>
      </c>
      <c r="L782" s="12">
        <f>L730</f>
        <v>150000</v>
      </c>
      <c r="M782" s="12">
        <f>M730</f>
        <v>150000</v>
      </c>
      <c r="N782" s="12">
        <f>N730</f>
        <v>150000</v>
      </c>
      <c r="O782" s="12">
        <f>O730</f>
        <v>150000</v>
      </c>
      <c r="P782" s="12">
        <f>P730</f>
        <v>150000</v>
      </c>
      <c r="Q782" s="12">
        <f>Q730</f>
        <v>150000</v>
      </c>
      <c r="R782" s="12">
        <f>R730</f>
        <v>150000</v>
      </c>
      <c r="S782" s="12">
        <f>S730</f>
        <v>200000</v>
      </c>
      <c r="T782" s="12">
        <f>T730</f>
        <v>200000</v>
      </c>
      <c r="U782" s="12">
        <f>U730</f>
        <v>200000</v>
      </c>
      <c r="V782" s="12">
        <f>V730</f>
        <v>200000</v>
      </c>
      <c r="W782" s="12">
        <f>W730</f>
        <v>200000</v>
      </c>
      <c r="X782" s="12">
        <f>X730</f>
        <v>200000</v>
      </c>
      <c r="Y782" s="12">
        <f>Y730</f>
        <v>200000</v>
      </c>
      <c r="Z782" s="12">
        <f>Z730</f>
        <v>200000</v>
      </c>
      <c r="AA782" s="12">
        <f>AA730</f>
        <v>200000</v>
      </c>
      <c r="AB782" s="12">
        <f>AB730</f>
        <v>200000</v>
      </c>
      <c r="AC782" s="12">
        <f>AC730</f>
        <v>200000</v>
      </c>
      <c r="AD782" s="12">
        <f>AD730</f>
        <v>200000</v>
      </c>
      <c r="AE782" s="12">
        <f>AE730</f>
        <v>250000</v>
      </c>
      <c r="AF782" s="12">
        <f>AF730</f>
        <v>250000</v>
      </c>
      <c r="AG782" s="12">
        <f>AG730</f>
        <v>250000</v>
      </c>
      <c r="AH782" s="12">
        <f>AH730</f>
        <v>250000</v>
      </c>
      <c r="AI782" s="12">
        <f>AI730</f>
        <v>250000</v>
      </c>
      <c r="AJ782" s="12">
        <f>AJ730</f>
        <v>250000</v>
      </c>
      <c r="AK782" s="12">
        <f>AK730</f>
        <v>250000</v>
      </c>
      <c r="AL782" s="12">
        <f>AL730</f>
        <v>250000</v>
      </c>
      <c r="AM782" s="12">
        <f>AM730</f>
        <v>250000</v>
      </c>
      <c r="AN782" s="12">
        <f>AN730</f>
        <v>250000</v>
      </c>
      <c r="AO782" s="12">
        <f>AO730</f>
        <v>250000</v>
      </c>
      <c r="AP782" s="12">
        <f>AP730</f>
        <v>250000</v>
      </c>
    </row>
    <row r="783">
      <c r="A783" s="11" t="inlineStr">
        <is>
          <t>Helios AI agency</t>
        </is>
      </c>
      <c r="B783" s="14" t="inlineStr">
        <is>
          <t>AED</t>
        </is>
      </c>
      <c r="C783" s="56">
        <f>SUM(G783:R783)</f>
        <v>480000</v>
      </c>
      <c r="D783" s="56">
        <f>SUM(S783:AD783)</f>
        <v>480000</v>
      </c>
      <c r="E783" s="56">
        <f>SUM(AE783:AP783)</f>
        <v>480000</v>
      </c>
      <c r="G783" s="12">
        <f>Assumptions!$C$74</f>
        <v>40000</v>
      </c>
      <c r="H783" s="12">
        <f>Assumptions!$C$74</f>
        <v>40000</v>
      </c>
      <c r="I783" s="12">
        <f>Assumptions!$C$74</f>
        <v>40000</v>
      </c>
      <c r="J783" s="12">
        <f>Assumptions!$C$74</f>
        <v>40000</v>
      </c>
      <c r="K783" s="12">
        <f>Assumptions!$C$74</f>
        <v>40000</v>
      </c>
      <c r="L783" s="12">
        <f>Assumptions!$C$74</f>
        <v>40000</v>
      </c>
      <c r="M783" s="12">
        <f>Assumptions!$C$74</f>
        <v>40000</v>
      </c>
      <c r="N783" s="12">
        <f>Assumptions!$C$74</f>
        <v>40000</v>
      </c>
      <c r="O783" s="12">
        <f>Assumptions!$C$74</f>
        <v>40000</v>
      </c>
      <c r="P783" s="12">
        <f>Assumptions!$C$74</f>
        <v>40000</v>
      </c>
      <c r="Q783" s="12">
        <f>Assumptions!$C$74</f>
        <v>40000</v>
      </c>
      <c r="R783" s="12">
        <f>Assumptions!$C$74</f>
        <v>40000</v>
      </c>
      <c r="S783" s="12">
        <f>Assumptions!$C$74</f>
        <v>40000</v>
      </c>
      <c r="T783" s="12">
        <f>Assumptions!$C$74</f>
        <v>40000</v>
      </c>
      <c r="U783" s="12">
        <f>Assumptions!$C$74</f>
        <v>40000</v>
      </c>
      <c r="V783" s="12">
        <f>Assumptions!$C$74</f>
        <v>40000</v>
      </c>
      <c r="W783" s="12">
        <f>Assumptions!$C$74</f>
        <v>40000</v>
      </c>
      <c r="X783" s="12">
        <f>Assumptions!$C$74</f>
        <v>40000</v>
      </c>
      <c r="Y783" s="12">
        <f>Assumptions!$C$74</f>
        <v>40000</v>
      </c>
      <c r="Z783" s="12">
        <f>Assumptions!$C$74</f>
        <v>40000</v>
      </c>
      <c r="AA783" s="12">
        <f>Assumptions!$C$74</f>
        <v>40000</v>
      </c>
      <c r="AB783" s="12">
        <f>Assumptions!$C$74</f>
        <v>40000</v>
      </c>
      <c r="AC783" s="12">
        <f>Assumptions!$C$74</f>
        <v>40000</v>
      </c>
      <c r="AD783" s="12">
        <f>Assumptions!$C$74</f>
        <v>40000</v>
      </c>
      <c r="AE783" s="12">
        <f>Assumptions!$C$74</f>
        <v>40000</v>
      </c>
      <c r="AF783" s="12">
        <f>Assumptions!$C$74</f>
        <v>40000</v>
      </c>
      <c r="AG783" s="12">
        <f>Assumptions!$C$74</f>
        <v>40000</v>
      </c>
      <c r="AH783" s="12">
        <f>Assumptions!$C$74</f>
        <v>40000</v>
      </c>
      <c r="AI783" s="12">
        <f>Assumptions!$C$74</f>
        <v>40000</v>
      </c>
      <c r="AJ783" s="12">
        <f>Assumptions!$C$74</f>
        <v>40000</v>
      </c>
      <c r="AK783" s="12">
        <f>Assumptions!$C$74</f>
        <v>40000</v>
      </c>
      <c r="AL783" s="12">
        <f>Assumptions!$C$74</f>
        <v>40000</v>
      </c>
      <c r="AM783" s="12">
        <f>Assumptions!$C$74</f>
        <v>40000</v>
      </c>
      <c r="AN783" s="12">
        <f>Assumptions!$C$74</f>
        <v>40000</v>
      </c>
      <c r="AO783" s="12">
        <f>Assumptions!$C$74</f>
        <v>40000</v>
      </c>
      <c r="AP783" s="12">
        <f>Assumptions!$C$74</f>
        <v>40000</v>
      </c>
    </row>
    <row r="784">
      <c r="A784" s="11" t="inlineStr">
        <is>
          <t>Public relations</t>
        </is>
      </c>
      <c r="B784" s="14" t="inlineStr">
        <is>
          <t>AED</t>
        </is>
      </c>
      <c r="C784" s="56">
        <f>SUM(G784:R784)</f>
        <v>360000</v>
      </c>
      <c r="D784" s="56">
        <f>SUM(S784:AD784)</f>
        <v>240000</v>
      </c>
      <c r="E784" s="56">
        <f>SUM(AE784:AP784)</f>
        <v>240000</v>
      </c>
      <c r="G784" s="12">
        <f>IF(G726&lt;=Assumptions!$C$76,Assumptions!$C$75,Assumptions!$C$77)</f>
        <v>40000</v>
      </c>
      <c r="H784" s="12">
        <f>IF(H726&lt;=Assumptions!$C$76,Assumptions!$C$75,Assumptions!$C$77)</f>
        <v>40000</v>
      </c>
      <c r="I784" s="12">
        <f>IF(I726&lt;=Assumptions!$C$76,Assumptions!$C$75,Assumptions!$C$77)</f>
        <v>40000</v>
      </c>
      <c r="J784" s="12">
        <f>IF(J726&lt;=Assumptions!$C$76,Assumptions!$C$75,Assumptions!$C$77)</f>
        <v>40000</v>
      </c>
      <c r="K784" s="12">
        <f>IF(K726&lt;=Assumptions!$C$76,Assumptions!$C$75,Assumptions!$C$77)</f>
        <v>40000</v>
      </c>
      <c r="L784" s="12">
        <f>IF(L726&lt;=Assumptions!$C$76,Assumptions!$C$75,Assumptions!$C$77)</f>
        <v>40000</v>
      </c>
      <c r="M784" s="12">
        <f>IF(M726&lt;=Assumptions!$C$76,Assumptions!$C$75,Assumptions!$C$77)</f>
        <v>20000</v>
      </c>
      <c r="N784" s="12">
        <f>IF(N726&lt;=Assumptions!$C$76,Assumptions!$C$75,Assumptions!$C$77)</f>
        <v>20000</v>
      </c>
      <c r="O784" s="12">
        <f>IF(O726&lt;=Assumptions!$C$76,Assumptions!$C$75,Assumptions!$C$77)</f>
        <v>20000</v>
      </c>
      <c r="P784" s="12">
        <f>IF(P726&lt;=Assumptions!$C$76,Assumptions!$C$75,Assumptions!$C$77)</f>
        <v>20000</v>
      </c>
      <c r="Q784" s="12">
        <f>IF(Q726&lt;=Assumptions!$C$76,Assumptions!$C$75,Assumptions!$C$77)</f>
        <v>20000</v>
      </c>
      <c r="R784" s="12">
        <f>IF(R726&lt;=Assumptions!$C$76,Assumptions!$C$75,Assumptions!$C$77)</f>
        <v>20000</v>
      </c>
      <c r="S784" s="12">
        <f>IF(S726&lt;=Assumptions!$C$76,Assumptions!$C$75,Assumptions!$C$77)</f>
        <v>20000</v>
      </c>
      <c r="T784" s="12">
        <f>IF(T726&lt;=Assumptions!$C$76,Assumptions!$C$75,Assumptions!$C$77)</f>
        <v>20000</v>
      </c>
      <c r="U784" s="12">
        <f>IF(U726&lt;=Assumptions!$C$76,Assumptions!$C$75,Assumptions!$C$77)</f>
        <v>20000</v>
      </c>
      <c r="V784" s="12">
        <f>IF(V726&lt;=Assumptions!$C$76,Assumptions!$C$75,Assumptions!$C$77)</f>
        <v>20000</v>
      </c>
      <c r="W784" s="12">
        <f>IF(W726&lt;=Assumptions!$C$76,Assumptions!$C$75,Assumptions!$C$77)</f>
        <v>20000</v>
      </c>
      <c r="X784" s="12">
        <f>IF(X726&lt;=Assumptions!$C$76,Assumptions!$C$75,Assumptions!$C$77)</f>
        <v>20000</v>
      </c>
      <c r="Y784" s="12">
        <f>IF(Y726&lt;=Assumptions!$C$76,Assumptions!$C$75,Assumptions!$C$77)</f>
        <v>20000</v>
      </c>
      <c r="Z784" s="12">
        <f>IF(Z726&lt;=Assumptions!$C$76,Assumptions!$C$75,Assumptions!$C$77)</f>
        <v>20000</v>
      </c>
      <c r="AA784" s="12">
        <f>IF(AA726&lt;=Assumptions!$C$76,Assumptions!$C$75,Assumptions!$C$77)</f>
        <v>20000</v>
      </c>
      <c r="AB784" s="12">
        <f>IF(AB726&lt;=Assumptions!$C$76,Assumptions!$C$75,Assumptions!$C$77)</f>
        <v>20000</v>
      </c>
      <c r="AC784" s="12">
        <f>IF(AC726&lt;=Assumptions!$C$76,Assumptions!$C$75,Assumptions!$C$77)</f>
        <v>20000</v>
      </c>
      <c r="AD784" s="12">
        <f>IF(AD726&lt;=Assumptions!$C$76,Assumptions!$C$75,Assumptions!$C$77)</f>
        <v>20000</v>
      </c>
      <c r="AE784" s="12">
        <f>IF(AE726&lt;=Assumptions!$C$76,Assumptions!$C$75,Assumptions!$C$77)</f>
        <v>20000</v>
      </c>
      <c r="AF784" s="12">
        <f>IF(AF726&lt;=Assumptions!$C$76,Assumptions!$C$75,Assumptions!$C$77)</f>
        <v>20000</v>
      </c>
      <c r="AG784" s="12">
        <f>IF(AG726&lt;=Assumptions!$C$76,Assumptions!$C$75,Assumptions!$C$77)</f>
        <v>20000</v>
      </c>
      <c r="AH784" s="12">
        <f>IF(AH726&lt;=Assumptions!$C$76,Assumptions!$C$75,Assumptions!$C$77)</f>
        <v>20000</v>
      </c>
      <c r="AI784" s="12">
        <f>IF(AI726&lt;=Assumptions!$C$76,Assumptions!$C$75,Assumptions!$C$77)</f>
        <v>20000</v>
      </c>
      <c r="AJ784" s="12">
        <f>IF(AJ726&lt;=Assumptions!$C$76,Assumptions!$C$75,Assumptions!$C$77)</f>
        <v>20000</v>
      </c>
      <c r="AK784" s="12">
        <f>IF(AK726&lt;=Assumptions!$C$76,Assumptions!$C$75,Assumptions!$C$77)</f>
        <v>20000</v>
      </c>
      <c r="AL784" s="12">
        <f>IF(AL726&lt;=Assumptions!$C$76,Assumptions!$C$75,Assumptions!$C$77)</f>
        <v>20000</v>
      </c>
      <c r="AM784" s="12">
        <f>IF(AM726&lt;=Assumptions!$C$76,Assumptions!$C$75,Assumptions!$C$77)</f>
        <v>20000</v>
      </c>
      <c r="AN784" s="12">
        <f>IF(AN726&lt;=Assumptions!$C$76,Assumptions!$C$75,Assumptions!$C$77)</f>
        <v>20000</v>
      </c>
      <c r="AO784" s="12">
        <f>IF(AO726&lt;=Assumptions!$C$76,Assumptions!$C$75,Assumptions!$C$77)</f>
        <v>20000</v>
      </c>
      <c r="AP784" s="12">
        <f>IF(AP726&lt;=Assumptions!$C$76,Assumptions!$C$75,Assumptions!$C$77)</f>
        <v>20000</v>
      </c>
    </row>
    <row r="785">
      <c r="A785" s="11" t="inlineStr">
        <is>
          <t>Creators and partnerships</t>
        </is>
      </c>
      <c r="B785" s="14" t="inlineStr">
        <is>
          <t>AED</t>
        </is>
      </c>
      <c r="C785" s="56">
        <f>SUM(G785:R785)</f>
        <v>240000</v>
      </c>
      <c r="D785" s="56">
        <f>SUM(S785:AD785)</f>
        <v>240000</v>
      </c>
      <c r="E785" s="56">
        <f>SUM(AE785:AP785)</f>
        <v>240000</v>
      </c>
      <c r="G785" s="12">
        <f>Assumptions!$C$78</f>
        <v>20000</v>
      </c>
      <c r="H785" s="12">
        <f>Assumptions!$C$78</f>
        <v>20000</v>
      </c>
      <c r="I785" s="12">
        <f>Assumptions!$C$78</f>
        <v>20000</v>
      </c>
      <c r="J785" s="12">
        <f>Assumptions!$C$78</f>
        <v>20000</v>
      </c>
      <c r="K785" s="12">
        <f>Assumptions!$C$78</f>
        <v>20000</v>
      </c>
      <c r="L785" s="12">
        <f>Assumptions!$C$78</f>
        <v>20000</v>
      </c>
      <c r="M785" s="12">
        <f>Assumptions!$C$78</f>
        <v>20000</v>
      </c>
      <c r="N785" s="12">
        <f>Assumptions!$C$78</f>
        <v>20000</v>
      </c>
      <c r="O785" s="12">
        <f>Assumptions!$C$78</f>
        <v>20000</v>
      </c>
      <c r="P785" s="12">
        <f>Assumptions!$C$78</f>
        <v>20000</v>
      </c>
      <c r="Q785" s="12">
        <f>Assumptions!$C$78</f>
        <v>20000</v>
      </c>
      <c r="R785" s="12">
        <f>Assumptions!$C$78</f>
        <v>20000</v>
      </c>
      <c r="S785" s="12">
        <f>Assumptions!$C$78</f>
        <v>20000</v>
      </c>
      <c r="T785" s="12">
        <f>Assumptions!$C$78</f>
        <v>20000</v>
      </c>
      <c r="U785" s="12">
        <f>Assumptions!$C$78</f>
        <v>20000</v>
      </c>
      <c r="V785" s="12">
        <f>Assumptions!$C$78</f>
        <v>20000</v>
      </c>
      <c r="W785" s="12">
        <f>Assumptions!$C$78</f>
        <v>20000</v>
      </c>
      <c r="X785" s="12">
        <f>Assumptions!$C$78</f>
        <v>20000</v>
      </c>
      <c r="Y785" s="12">
        <f>Assumptions!$C$78</f>
        <v>20000</v>
      </c>
      <c r="Z785" s="12">
        <f>Assumptions!$C$78</f>
        <v>20000</v>
      </c>
      <c r="AA785" s="12">
        <f>Assumptions!$C$78</f>
        <v>20000</v>
      </c>
      <c r="AB785" s="12">
        <f>Assumptions!$C$78</f>
        <v>20000</v>
      </c>
      <c r="AC785" s="12">
        <f>Assumptions!$C$78</f>
        <v>20000</v>
      </c>
      <c r="AD785" s="12">
        <f>Assumptions!$C$78</f>
        <v>20000</v>
      </c>
      <c r="AE785" s="12">
        <f>Assumptions!$C$78</f>
        <v>20000</v>
      </c>
      <c r="AF785" s="12">
        <f>Assumptions!$C$78</f>
        <v>20000</v>
      </c>
      <c r="AG785" s="12">
        <f>Assumptions!$C$78</f>
        <v>20000</v>
      </c>
      <c r="AH785" s="12">
        <f>Assumptions!$C$78</f>
        <v>20000</v>
      </c>
      <c r="AI785" s="12">
        <f>Assumptions!$C$78</f>
        <v>20000</v>
      </c>
      <c r="AJ785" s="12">
        <f>Assumptions!$C$78</f>
        <v>20000</v>
      </c>
      <c r="AK785" s="12">
        <f>Assumptions!$C$78</f>
        <v>20000</v>
      </c>
      <c r="AL785" s="12">
        <f>Assumptions!$C$78</f>
        <v>20000</v>
      </c>
      <c r="AM785" s="12">
        <f>Assumptions!$C$78</f>
        <v>20000</v>
      </c>
      <c r="AN785" s="12">
        <f>Assumptions!$C$78</f>
        <v>20000</v>
      </c>
      <c r="AO785" s="12">
        <f>Assumptions!$C$78</f>
        <v>20000</v>
      </c>
      <c r="AP785" s="12">
        <f>Assumptions!$C$78</f>
        <v>20000</v>
      </c>
    </row>
    <row r="786">
      <c r="A786" s="38" t="inlineStr">
        <is>
          <t>Marketing</t>
        </is>
      </c>
      <c r="B786" s="58" t="inlineStr">
        <is>
          <t>AED</t>
        </is>
      </c>
      <c r="C786" s="59">
        <f>SUM(G786:R786)</f>
        <v>2880000</v>
      </c>
      <c r="D786" s="59">
        <f>SUM(S786:AD786)</f>
        <v>3360000</v>
      </c>
      <c r="E786" s="59">
        <f>SUM(AE786:AP786)</f>
        <v>3960000</v>
      </c>
      <c r="F786" s="40" t="n"/>
      <c r="G786" s="51">
        <f>SUM(G782:G785)</f>
        <v>250000</v>
      </c>
      <c r="H786" s="51">
        <f>SUM(H782:H785)</f>
        <v>250000</v>
      </c>
      <c r="I786" s="51">
        <f>SUM(I782:I785)</f>
        <v>250000</v>
      </c>
      <c r="J786" s="51">
        <f>SUM(J782:J785)</f>
        <v>250000</v>
      </c>
      <c r="K786" s="51">
        <f>SUM(K782:K785)</f>
        <v>250000</v>
      </c>
      <c r="L786" s="51">
        <f>SUM(L782:L785)</f>
        <v>250000</v>
      </c>
      <c r="M786" s="51">
        <f>SUM(M782:M785)</f>
        <v>230000</v>
      </c>
      <c r="N786" s="51">
        <f>SUM(N782:N785)</f>
        <v>230000</v>
      </c>
      <c r="O786" s="51">
        <f>SUM(O782:O785)</f>
        <v>230000</v>
      </c>
      <c r="P786" s="51">
        <f>SUM(P782:P785)</f>
        <v>230000</v>
      </c>
      <c r="Q786" s="51">
        <f>SUM(Q782:Q785)</f>
        <v>230000</v>
      </c>
      <c r="R786" s="51">
        <f>SUM(R782:R785)</f>
        <v>230000</v>
      </c>
      <c r="S786" s="51">
        <f>SUM(S782:S785)</f>
        <v>280000</v>
      </c>
      <c r="T786" s="51">
        <f>SUM(T782:T785)</f>
        <v>280000</v>
      </c>
      <c r="U786" s="51">
        <f>SUM(U782:U785)</f>
        <v>280000</v>
      </c>
      <c r="V786" s="51">
        <f>SUM(V782:V785)</f>
        <v>280000</v>
      </c>
      <c r="W786" s="51">
        <f>SUM(W782:W785)</f>
        <v>280000</v>
      </c>
      <c r="X786" s="51">
        <f>SUM(X782:X785)</f>
        <v>280000</v>
      </c>
      <c r="Y786" s="51">
        <f>SUM(Y782:Y785)</f>
        <v>280000</v>
      </c>
      <c r="Z786" s="51">
        <f>SUM(Z782:Z785)</f>
        <v>280000</v>
      </c>
      <c r="AA786" s="51">
        <f>SUM(AA782:AA785)</f>
        <v>280000</v>
      </c>
      <c r="AB786" s="51">
        <f>SUM(AB782:AB785)</f>
        <v>280000</v>
      </c>
      <c r="AC786" s="51">
        <f>SUM(AC782:AC785)</f>
        <v>280000</v>
      </c>
      <c r="AD786" s="51">
        <f>SUM(AD782:AD785)</f>
        <v>280000</v>
      </c>
      <c r="AE786" s="51">
        <f>SUM(AE782:AE785)</f>
        <v>330000</v>
      </c>
      <c r="AF786" s="51">
        <f>SUM(AF782:AF785)</f>
        <v>330000</v>
      </c>
      <c r="AG786" s="51">
        <f>SUM(AG782:AG785)</f>
        <v>330000</v>
      </c>
      <c r="AH786" s="51">
        <f>SUM(AH782:AH785)</f>
        <v>330000</v>
      </c>
      <c r="AI786" s="51">
        <f>SUM(AI782:AI785)</f>
        <v>330000</v>
      </c>
      <c r="AJ786" s="51">
        <f>SUM(AJ782:AJ785)</f>
        <v>330000</v>
      </c>
      <c r="AK786" s="51">
        <f>SUM(AK782:AK785)</f>
        <v>330000</v>
      </c>
      <c r="AL786" s="51">
        <f>SUM(AL782:AL785)</f>
        <v>330000</v>
      </c>
      <c r="AM786" s="51">
        <f>SUM(AM782:AM785)</f>
        <v>330000</v>
      </c>
      <c r="AN786" s="51">
        <f>SUM(AN782:AN785)</f>
        <v>330000</v>
      </c>
      <c r="AO786" s="51">
        <f>SUM(AO782:AO785)</f>
        <v>330000</v>
      </c>
      <c r="AP786" s="51">
        <f>SUM(AP782:AP785)</f>
        <v>330000</v>
      </c>
    </row>
    <row r="787">
      <c r="A787" s="11" t="inlineStr">
        <is>
          <t>Desk seats staffed (0 = stage 1, on-call desk)</t>
        </is>
      </c>
      <c r="B787" s="14" t="inlineStr">
        <is>
          <t>seats</t>
        </is>
      </c>
      <c r="C787" s="56">
        <f>R787</f>
        <v>1</v>
      </c>
      <c r="D787" s="56">
        <f>AD787</f>
        <v>1</v>
      </c>
      <c r="E787" s="56">
        <f>AP787</f>
        <v>1</v>
      </c>
      <c r="G787" s="12">
        <f>IF(G748&lt;Assumptions!$C$69,0,1+INT((G748-Assumptions!$C$69)/Assumptions!$C$71))</f>
        <v>0</v>
      </c>
      <c r="H787" s="12">
        <f>IF(H748&lt;Assumptions!$C$69,0,1+INT((H748-Assumptions!$C$69)/Assumptions!$C$71))</f>
        <v>0</v>
      </c>
      <c r="I787" s="12">
        <f>IF(I748&lt;Assumptions!$C$69,0,1+INT((I748-Assumptions!$C$69)/Assumptions!$C$71))</f>
        <v>0</v>
      </c>
      <c r="J787" s="12">
        <f>IF(J748&lt;Assumptions!$C$69,0,1+INT((J748-Assumptions!$C$69)/Assumptions!$C$71))</f>
        <v>0</v>
      </c>
      <c r="K787" s="12">
        <f>IF(K748&lt;Assumptions!$C$69,0,1+INT((K748-Assumptions!$C$69)/Assumptions!$C$71))</f>
        <v>0</v>
      </c>
      <c r="L787" s="12">
        <f>IF(L748&lt;Assumptions!$C$69,0,1+INT((L748-Assumptions!$C$69)/Assumptions!$C$71))</f>
        <v>0</v>
      </c>
      <c r="M787" s="12">
        <f>IF(M748&lt;Assumptions!$C$69,0,1+INT((M748-Assumptions!$C$69)/Assumptions!$C$71))</f>
        <v>0</v>
      </c>
      <c r="N787" s="12">
        <f>IF(N748&lt;Assumptions!$C$69,0,1+INT((N748-Assumptions!$C$69)/Assumptions!$C$71))</f>
        <v>0</v>
      </c>
      <c r="O787" s="12">
        <f>IF(O748&lt;Assumptions!$C$69,0,1+INT((O748-Assumptions!$C$69)/Assumptions!$C$71))</f>
        <v>0</v>
      </c>
      <c r="P787" s="12">
        <f>IF(P748&lt;Assumptions!$C$69,0,1+INT((P748-Assumptions!$C$69)/Assumptions!$C$71))</f>
        <v>0</v>
      </c>
      <c r="Q787" s="12">
        <f>IF(Q748&lt;Assumptions!$C$69,0,1+INT((Q748-Assumptions!$C$69)/Assumptions!$C$71))</f>
        <v>0</v>
      </c>
      <c r="R787" s="12">
        <f>IF(R748&lt;Assumptions!$C$69,0,1+INT((R748-Assumptions!$C$69)/Assumptions!$C$71))</f>
        <v>1</v>
      </c>
      <c r="S787" s="12">
        <f>IF(S748&lt;Assumptions!$C$69,0,1+INT((S748-Assumptions!$C$69)/Assumptions!$C$71))</f>
        <v>1</v>
      </c>
      <c r="T787" s="12">
        <f>IF(T748&lt;Assumptions!$C$69,0,1+INT((T748-Assumptions!$C$69)/Assumptions!$C$71))</f>
        <v>1</v>
      </c>
      <c r="U787" s="12">
        <f>IF(U748&lt;Assumptions!$C$69,0,1+INT((U748-Assumptions!$C$69)/Assumptions!$C$71))</f>
        <v>1</v>
      </c>
      <c r="V787" s="12">
        <f>IF(V748&lt;Assumptions!$C$69,0,1+INT((V748-Assumptions!$C$69)/Assumptions!$C$71))</f>
        <v>1</v>
      </c>
      <c r="W787" s="12">
        <f>IF(W748&lt;Assumptions!$C$69,0,1+INT((W748-Assumptions!$C$69)/Assumptions!$C$71))</f>
        <v>1</v>
      </c>
      <c r="X787" s="12">
        <f>IF(X748&lt;Assumptions!$C$69,0,1+INT((X748-Assumptions!$C$69)/Assumptions!$C$71))</f>
        <v>1</v>
      </c>
      <c r="Y787" s="12">
        <f>IF(Y748&lt;Assumptions!$C$69,0,1+INT((Y748-Assumptions!$C$69)/Assumptions!$C$71))</f>
        <v>1</v>
      </c>
      <c r="Z787" s="12">
        <f>IF(Z748&lt;Assumptions!$C$69,0,1+INT((Z748-Assumptions!$C$69)/Assumptions!$C$71))</f>
        <v>1</v>
      </c>
      <c r="AA787" s="12">
        <f>IF(AA748&lt;Assumptions!$C$69,0,1+INT((AA748-Assumptions!$C$69)/Assumptions!$C$71))</f>
        <v>1</v>
      </c>
      <c r="AB787" s="12">
        <f>IF(AB748&lt;Assumptions!$C$69,0,1+INT((AB748-Assumptions!$C$69)/Assumptions!$C$71))</f>
        <v>1</v>
      </c>
      <c r="AC787" s="12">
        <f>IF(AC748&lt;Assumptions!$C$69,0,1+INT((AC748-Assumptions!$C$69)/Assumptions!$C$71))</f>
        <v>1</v>
      </c>
      <c r="AD787" s="12">
        <f>IF(AD748&lt;Assumptions!$C$69,0,1+INT((AD748-Assumptions!$C$69)/Assumptions!$C$71))</f>
        <v>1</v>
      </c>
      <c r="AE787" s="12">
        <f>IF(AE748&lt;Assumptions!$C$69,0,1+INT((AE748-Assumptions!$C$69)/Assumptions!$C$71))</f>
        <v>1</v>
      </c>
      <c r="AF787" s="12">
        <f>IF(AF748&lt;Assumptions!$C$69,0,1+INT((AF748-Assumptions!$C$69)/Assumptions!$C$71))</f>
        <v>1</v>
      </c>
      <c r="AG787" s="12">
        <f>IF(AG748&lt;Assumptions!$C$69,0,1+INT((AG748-Assumptions!$C$69)/Assumptions!$C$71))</f>
        <v>1</v>
      </c>
      <c r="AH787" s="12">
        <f>IF(AH748&lt;Assumptions!$C$69,0,1+INT((AH748-Assumptions!$C$69)/Assumptions!$C$71))</f>
        <v>1</v>
      </c>
      <c r="AI787" s="12">
        <f>IF(AI748&lt;Assumptions!$C$69,0,1+INT((AI748-Assumptions!$C$69)/Assumptions!$C$71))</f>
        <v>1</v>
      </c>
      <c r="AJ787" s="12">
        <f>IF(AJ748&lt;Assumptions!$C$69,0,1+INT((AJ748-Assumptions!$C$69)/Assumptions!$C$71))</f>
        <v>1</v>
      </c>
      <c r="AK787" s="12">
        <f>IF(AK748&lt;Assumptions!$C$69,0,1+INT((AK748-Assumptions!$C$69)/Assumptions!$C$71))</f>
        <v>1</v>
      </c>
      <c r="AL787" s="12">
        <f>IF(AL748&lt;Assumptions!$C$69,0,1+INT((AL748-Assumptions!$C$69)/Assumptions!$C$71))</f>
        <v>1</v>
      </c>
      <c r="AM787" s="12">
        <f>IF(AM748&lt;Assumptions!$C$69,0,1+INT((AM748-Assumptions!$C$69)/Assumptions!$C$71))</f>
        <v>1</v>
      </c>
      <c r="AN787" s="12">
        <f>IF(AN748&lt;Assumptions!$C$69,0,1+INT((AN748-Assumptions!$C$69)/Assumptions!$C$71))</f>
        <v>1</v>
      </c>
      <c r="AO787" s="12">
        <f>IF(AO748&lt;Assumptions!$C$69,0,1+INT((AO748-Assumptions!$C$69)/Assumptions!$C$71))</f>
        <v>1</v>
      </c>
      <c r="AP787" s="12">
        <f>IF(AP748&lt;Assumptions!$C$69,0,1+INT((AP748-Assumptions!$C$69)/Assumptions!$C$71))</f>
        <v>1</v>
      </c>
    </row>
    <row r="788">
      <c r="A788" s="38" t="inlineStr">
        <is>
          <t>Operations: 24/7 desk</t>
        </is>
      </c>
      <c r="B788" s="58" t="inlineStr">
        <is>
          <t>AED</t>
        </is>
      </c>
      <c r="C788" s="59">
        <f>SUM(G788:R788)</f>
        <v>195000</v>
      </c>
      <c r="D788" s="59">
        <f>SUM(S788:AD788)</f>
        <v>360000</v>
      </c>
      <c r="E788" s="59">
        <f>SUM(AE788:AP788)</f>
        <v>360000</v>
      </c>
      <c r="F788" s="40" t="n"/>
      <c r="G788" s="51">
        <f>IF(G787=0,Assumptions!$C$68,G787*Assumptions!$C$70)</f>
        <v>15000</v>
      </c>
      <c r="H788" s="51">
        <f>IF(H787=0,Assumptions!$C$68,H787*Assumptions!$C$70)</f>
        <v>15000</v>
      </c>
      <c r="I788" s="51">
        <f>IF(I787=0,Assumptions!$C$68,I787*Assumptions!$C$70)</f>
        <v>15000</v>
      </c>
      <c r="J788" s="51">
        <f>IF(J787=0,Assumptions!$C$68,J787*Assumptions!$C$70)</f>
        <v>15000</v>
      </c>
      <c r="K788" s="51">
        <f>IF(K787=0,Assumptions!$C$68,K787*Assumptions!$C$70)</f>
        <v>15000</v>
      </c>
      <c r="L788" s="51">
        <f>IF(L787=0,Assumptions!$C$68,L787*Assumptions!$C$70)</f>
        <v>15000</v>
      </c>
      <c r="M788" s="51">
        <f>IF(M787=0,Assumptions!$C$68,M787*Assumptions!$C$70)</f>
        <v>15000</v>
      </c>
      <c r="N788" s="51">
        <f>IF(N787=0,Assumptions!$C$68,N787*Assumptions!$C$70)</f>
        <v>15000</v>
      </c>
      <c r="O788" s="51">
        <f>IF(O787=0,Assumptions!$C$68,O787*Assumptions!$C$70)</f>
        <v>15000</v>
      </c>
      <c r="P788" s="51">
        <f>IF(P787=0,Assumptions!$C$68,P787*Assumptions!$C$70)</f>
        <v>15000</v>
      </c>
      <c r="Q788" s="51">
        <f>IF(Q787=0,Assumptions!$C$68,Q787*Assumptions!$C$70)</f>
        <v>15000</v>
      </c>
      <c r="R788" s="51">
        <f>IF(R787=0,Assumptions!$C$68,R787*Assumptions!$C$70)</f>
        <v>30000</v>
      </c>
      <c r="S788" s="51">
        <f>IF(S787=0,Assumptions!$C$68,S787*Assumptions!$C$70)</f>
        <v>30000</v>
      </c>
      <c r="T788" s="51">
        <f>IF(T787=0,Assumptions!$C$68,T787*Assumptions!$C$70)</f>
        <v>30000</v>
      </c>
      <c r="U788" s="51">
        <f>IF(U787=0,Assumptions!$C$68,U787*Assumptions!$C$70)</f>
        <v>30000</v>
      </c>
      <c r="V788" s="51">
        <f>IF(V787=0,Assumptions!$C$68,V787*Assumptions!$C$70)</f>
        <v>30000</v>
      </c>
      <c r="W788" s="51">
        <f>IF(W787=0,Assumptions!$C$68,W787*Assumptions!$C$70)</f>
        <v>30000</v>
      </c>
      <c r="X788" s="51">
        <f>IF(X787=0,Assumptions!$C$68,X787*Assumptions!$C$70)</f>
        <v>30000</v>
      </c>
      <c r="Y788" s="51">
        <f>IF(Y787=0,Assumptions!$C$68,Y787*Assumptions!$C$70)</f>
        <v>30000</v>
      </c>
      <c r="Z788" s="51">
        <f>IF(Z787=0,Assumptions!$C$68,Z787*Assumptions!$C$70)</f>
        <v>30000</v>
      </c>
      <c r="AA788" s="51">
        <f>IF(AA787=0,Assumptions!$C$68,AA787*Assumptions!$C$70)</f>
        <v>30000</v>
      </c>
      <c r="AB788" s="51">
        <f>IF(AB787=0,Assumptions!$C$68,AB787*Assumptions!$C$70)</f>
        <v>30000</v>
      </c>
      <c r="AC788" s="51">
        <f>IF(AC787=0,Assumptions!$C$68,AC787*Assumptions!$C$70)</f>
        <v>30000</v>
      </c>
      <c r="AD788" s="51">
        <f>IF(AD787=0,Assumptions!$C$68,AD787*Assumptions!$C$70)</f>
        <v>30000</v>
      </c>
      <c r="AE788" s="51">
        <f>IF(AE787=0,Assumptions!$C$68,AE787*Assumptions!$C$70)</f>
        <v>30000</v>
      </c>
      <c r="AF788" s="51">
        <f>IF(AF787=0,Assumptions!$C$68,AF787*Assumptions!$C$70)</f>
        <v>30000</v>
      </c>
      <c r="AG788" s="51">
        <f>IF(AG787=0,Assumptions!$C$68,AG787*Assumptions!$C$70)</f>
        <v>30000</v>
      </c>
      <c r="AH788" s="51">
        <f>IF(AH787=0,Assumptions!$C$68,AH787*Assumptions!$C$70)</f>
        <v>30000</v>
      </c>
      <c r="AI788" s="51">
        <f>IF(AI787=0,Assumptions!$C$68,AI787*Assumptions!$C$70)</f>
        <v>30000</v>
      </c>
      <c r="AJ788" s="51">
        <f>IF(AJ787=0,Assumptions!$C$68,AJ787*Assumptions!$C$70)</f>
        <v>30000</v>
      </c>
      <c r="AK788" s="51">
        <f>IF(AK787=0,Assumptions!$C$68,AK787*Assumptions!$C$70)</f>
        <v>30000</v>
      </c>
      <c r="AL788" s="51">
        <f>IF(AL787=0,Assumptions!$C$68,AL787*Assumptions!$C$70)</f>
        <v>30000</v>
      </c>
      <c r="AM788" s="51">
        <f>IF(AM787=0,Assumptions!$C$68,AM787*Assumptions!$C$70)</f>
        <v>30000</v>
      </c>
      <c r="AN788" s="51">
        <f>IF(AN787=0,Assumptions!$C$68,AN787*Assumptions!$C$70)</f>
        <v>30000</v>
      </c>
      <c r="AO788" s="51">
        <f>IF(AO787=0,Assumptions!$C$68,AO787*Assumptions!$C$70)</f>
        <v>30000</v>
      </c>
      <c r="AP788" s="51">
        <f>IF(AP787=0,Assumptions!$C$68,AP787*Assumptions!$C$70)</f>
        <v>30000</v>
      </c>
    </row>
    <row r="789">
      <c r="A789" s="11" t="inlineStr">
        <is>
          <t>Delivery team</t>
        </is>
      </c>
      <c r="B789" s="14" t="inlineStr">
        <is>
          <t>AED</t>
        </is>
      </c>
      <c r="C789" s="56">
        <f>SUM(G789:R789)</f>
        <v>1200000</v>
      </c>
      <c r="D789" s="56">
        <f>SUM(S789:AD789)</f>
        <v>1200000</v>
      </c>
      <c r="E789" s="56">
        <f>SUM(AE789:AP789)</f>
        <v>1200000</v>
      </c>
      <c r="G789" s="12">
        <f>Assumptions!$C$63</f>
        <v>100000</v>
      </c>
      <c r="H789" s="12">
        <f>Assumptions!$C$63</f>
        <v>100000</v>
      </c>
      <c r="I789" s="12">
        <f>Assumptions!$C$63</f>
        <v>100000</v>
      </c>
      <c r="J789" s="12">
        <f>Assumptions!$C$63</f>
        <v>100000</v>
      </c>
      <c r="K789" s="12">
        <f>Assumptions!$C$63</f>
        <v>100000</v>
      </c>
      <c r="L789" s="12">
        <f>Assumptions!$C$63</f>
        <v>100000</v>
      </c>
      <c r="M789" s="12">
        <f>Assumptions!$C$63</f>
        <v>100000</v>
      </c>
      <c r="N789" s="12">
        <f>Assumptions!$C$63</f>
        <v>100000</v>
      </c>
      <c r="O789" s="12">
        <f>Assumptions!$C$63</f>
        <v>100000</v>
      </c>
      <c r="P789" s="12">
        <f>Assumptions!$C$63</f>
        <v>100000</v>
      </c>
      <c r="Q789" s="12">
        <f>Assumptions!$C$63</f>
        <v>100000</v>
      </c>
      <c r="R789" s="12">
        <f>Assumptions!$C$63</f>
        <v>100000</v>
      </c>
      <c r="S789" s="12">
        <f>Assumptions!$C$63</f>
        <v>100000</v>
      </c>
      <c r="T789" s="12">
        <f>Assumptions!$C$63</f>
        <v>100000</v>
      </c>
      <c r="U789" s="12">
        <f>Assumptions!$C$63</f>
        <v>100000</v>
      </c>
      <c r="V789" s="12">
        <f>Assumptions!$C$63</f>
        <v>100000</v>
      </c>
      <c r="W789" s="12">
        <f>Assumptions!$C$63</f>
        <v>100000</v>
      </c>
      <c r="X789" s="12">
        <f>Assumptions!$C$63</f>
        <v>100000</v>
      </c>
      <c r="Y789" s="12">
        <f>Assumptions!$C$63</f>
        <v>100000</v>
      </c>
      <c r="Z789" s="12">
        <f>Assumptions!$C$63</f>
        <v>100000</v>
      </c>
      <c r="AA789" s="12">
        <f>Assumptions!$C$63</f>
        <v>100000</v>
      </c>
      <c r="AB789" s="12">
        <f>Assumptions!$C$63</f>
        <v>100000</v>
      </c>
      <c r="AC789" s="12">
        <f>Assumptions!$C$63</f>
        <v>100000</v>
      </c>
      <c r="AD789" s="12">
        <f>Assumptions!$C$63</f>
        <v>100000</v>
      </c>
      <c r="AE789" s="12">
        <f>Assumptions!$C$63</f>
        <v>100000</v>
      </c>
      <c r="AF789" s="12">
        <f>Assumptions!$C$63</f>
        <v>100000</v>
      </c>
      <c r="AG789" s="12">
        <f>Assumptions!$C$63</f>
        <v>100000</v>
      </c>
      <c r="AH789" s="12">
        <f>Assumptions!$C$63</f>
        <v>100000</v>
      </c>
      <c r="AI789" s="12">
        <f>Assumptions!$C$63</f>
        <v>100000</v>
      </c>
      <c r="AJ789" s="12">
        <f>Assumptions!$C$63</f>
        <v>100000</v>
      </c>
      <c r="AK789" s="12">
        <f>Assumptions!$C$63</f>
        <v>100000</v>
      </c>
      <c r="AL789" s="12">
        <f>Assumptions!$C$63</f>
        <v>100000</v>
      </c>
      <c r="AM789" s="12">
        <f>Assumptions!$C$63</f>
        <v>100000</v>
      </c>
      <c r="AN789" s="12">
        <f>Assumptions!$C$63</f>
        <v>100000</v>
      </c>
      <c r="AO789" s="12">
        <f>Assumptions!$C$63</f>
        <v>100000</v>
      </c>
      <c r="AP789" s="12">
        <f>Assumptions!$C$63</f>
        <v>100000</v>
      </c>
    </row>
    <row r="790">
      <c r="A790" s="11" t="inlineStr">
        <is>
          <t>Servers, cloud, monitoring and licences</t>
        </is>
      </c>
      <c r="B790" s="14" t="inlineStr">
        <is>
          <t>AED</t>
        </is>
      </c>
      <c r="C790" s="56">
        <f>SUM(G790:R790)</f>
        <v>300000</v>
      </c>
      <c r="D790" s="56">
        <f>SUM(S790:AD790)</f>
        <v>300000</v>
      </c>
      <c r="E790" s="56">
        <f>SUM(AE790:AP790)</f>
        <v>300000</v>
      </c>
      <c r="G790" s="12">
        <f>Assumptions!$C$64</f>
        <v>25000</v>
      </c>
      <c r="H790" s="12">
        <f>Assumptions!$C$64</f>
        <v>25000</v>
      </c>
      <c r="I790" s="12">
        <f>Assumptions!$C$64</f>
        <v>25000</v>
      </c>
      <c r="J790" s="12">
        <f>Assumptions!$C$64</f>
        <v>25000</v>
      </c>
      <c r="K790" s="12">
        <f>Assumptions!$C$64</f>
        <v>25000</v>
      </c>
      <c r="L790" s="12">
        <f>Assumptions!$C$64</f>
        <v>25000</v>
      </c>
      <c r="M790" s="12">
        <f>Assumptions!$C$64</f>
        <v>25000</v>
      </c>
      <c r="N790" s="12">
        <f>Assumptions!$C$64</f>
        <v>25000</v>
      </c>
      <c r="O790" s="12">
        <f>Assumptions!$C$64</f>
        <v>25000</v>
      </c>
      <c r="P790" s="12">
        <f>Assumptions!$C$64</f>
        <v>25000</v>
      </c>
      <c r="Q790" s="12">
        <f>Assumptions!$C$64</f>
        <v>25000</v>
      </c>
      <c r="R790" s="12">
        <f>Assumptions!$C$64</f>
        <v>25000</v>
      </c>
      <c r="S790" s="12">
        <f>Assumptions!$C$64</f>
        <v>25000</v>
      </c>
      <c r="T790" s="12">
        <f>Assumptions!$C$64</f>
        <v>25000</v>
      </c>
      <c r="U790" s="12">
        <f>Assumptions!$C$64</f>
        <v>25000</v>
      </c>
      <c r="V790" s="12">
        <f>Assumptions!$C$64</f>
        <v>25000</v>
      </c>
      <c r="W790" s="12">
        <f>Assumptions!$C$64</f>
        <v>25000</v>
      </c>
      <c r="X790" s="12">
        <f>Assumptions!$C$64</f>
        <v>25000</v>
      </c>
      <c r="Y790" s="12">
        <f>Assumptions!$C$64</f>
        <v>25000</v>
      </c>
      <c r="Z790" s="12">
        <f>Assumptions!$C$64</f>
        <v>25000</v>
      </c>
      <c r="AA790" s="12">
        <f>Assumptions!$C$64</f>
        <v>25000</v>
      </c>
      <c r="AB790" s="12">
        <f>Assumptions!$C$64</f>
        <v>25000</v>
      </c>
      <c r="AC790" s="12">
        <f>Assumptions!$C$64</f>
        <v>25000</v>
      </c>
      <c r="AD790" s="12">
        <f>Assumptions!$C$64</f>
        <v>25000</v>
      </c>
      <c r="AE790" s="12">
        <f>Assumptions!$C$64</f>
        <v>25000</v>
      </c>
      <c r="AF790" s="12">
        <f>Assumptions!$C$64</f>
        <v>25000</v>
      </c>
      <c r="AG790" s="12">
        <f>Assumptions!$C$64</f>
        <v>25000</v>
      </c>
      <c r="AH790" s="12">
        <f>Assumptions!$C$64</f>
        <v>25000</v>
      </c>
      <c r="AI790" s="12">
        <f>Assumptions!$C$64</f>
        <v>25000</v>
      </c>
      <c r="AJ790" s="12">
        <f>Assumptions!$C$64</f>
        <v>25000</v>
      </c>
      <c r="AK790" s="12">
        <f>Assumptions!$C$64</f>
        <v>25000</v>
      </c>
      <c r="AL790" s="12">
        <f>Assumptions!$C$64</f>
        <v>25000</v>
      </c>
      <c r="AM790" s="12">
        <f>Assumptions!$C$64</f>
        <v>25000</v>
      </c>
      <c r="AN790" s="12">
        <f>Assumptions!$C$64</f>
        <v>25000</v>
      </c>
      <c r="AO790" s="12">
        <f>Assumptions!$C$64</f>
        <v>25000</v>
      </c>
      <c r="AP790" s="12">
        <f>Assumptions!$C$64</f>
        <v>25000</v>
      </c>
    </row>
    <row r="791">
      <c r="A791" s="11" t="inlineStr">
        <is>
          <t>Equipment</t>
        </is>
      </c>
      <c r="B791" s="14" t="inlineStr">
        <is>
          <t>AED</t>
        </is>
      </c>
      <c r="C791" s="56">
        <f>SUM(G791:R791)</f>
        <v>100000</v>
      </c>
      <c r="D791" s="56">
        <f>SUM(S791:AD791)</f>
        <v>0</v>
      </c>
      <c r="E791" s="56">
        <f>SUM(AE791:AP791)</f>
        <v>0</v>
      </c>
      <c r="G791" s="12">
        <f>IF(G726=1,Assumptions!$C$65,0)</f>
        <v>100000</v>
      </c>
      <c r="H791" s="12">
        <f>IF(H726=1,Assumptions!$C$65,0)</f>
        <v>0</v>
      </c>
      <c r="I791" s="12">
        <f>IF(I726=1,Assumptions!$C$65,0)</f>
        <v>0</v>
      </c>
      <c r="J791" s="12">
        <f>IF(J726=1,Assumptions!$C$65,0)</f>
        <v>0</v>
      </c>
      <c r="K791" s="12">
        <f>IF(K726=1,Assumptions!$C$65,0)</f>
        <v>0</v>
      </c>
      <c r="L791" s="12">
        <f>IF(L726=1,Assumptions!$C$65,0)</f>
        <v>0</v>
      </c>
      <c r="M791" s="12">
        <f>IF(M726=1,Assumptions!$C$65,0)</f>
        <v>0</v>
      </c>
      <c r="N791" s="12">
        <f>IF(N726=1,Assumptions!$C$65,0)</f>
        <v>0</v>
      </c>
      <c r="O791" s="12">
        <f>IF(O726=1,Assumptions!$C$65,0)</f>
        <v>0</v>
      </c>
      <c r="P791" s="12">
        <f>IF(P726=1,Assumptions!$C$65,0)</f>
        <v>0</v>
      </c>
      <c r="Q791" s="12">
        <f>IF(Q726=1,Assumptions!$C$65,0)</f>
        <v>0</v>
      </c>
      <c r="R791" s="12">
        <f>IF(R726=1,Assumptions!$C$65,0)</f>
        <v>0</v>
      </c>
      <c r="S791" s="12">
        <f>IF(S726=1,Assumptions!$C$65,0)</f>
        <v>0</v>
      </c>
      <c r="T791" s="12">
        <f>IF(T726=1,Assumptions!$C$65,0)</f>
        <v>0</v>
      </c>
      <c r="U791" s="12">
        <f>IF(U726=1,Assumptions!$C$65,0)</f>
        <v>0</v>
      </c>
      <c r="V791" s="12">
        <f>IF(V726=1,Assumptions!$C$65,0)</f>
        <v>0</v>
      </c>
      <c r="W791" s="12">
        <f>IF(W726=1,Assumptions!$C$65,0)</f>
        <v>0</v>
      </c>
      <c r="X791" s="12">
        <f>IF(X726=1,Assumptions!$C$65,0)</f>
        <v>0</v>
      </c>
      <c r="Y791" s="12">
        <f>IF(Y726=1,Assumptions!$C$65,0)</f>
        <v>0</v>
      </c>
      <c r="Z791" s="12">
        <f>IF(Z726=1,Assumptions!$C$65,0)</f>
        <v>0</v>
      </c>
      <c r="AA791" s="12">
        <f>IF(AA726=1,Assumptions!$C$65,0)</f>
        <v>0</v>
      </c>
      <c r="AB791" s="12">
        <f>IF(AB726=1,Assumptions!$C$65,0)</f>
        <v>0</v>
      </c>
      <c r="AC791" s="12">
        <f>IF(AC726=1,Assumptions!$C$65,0)</f>
        <v>0</v>
      </c>
      <c r="AD791" s="12">
        <f>IF(AD726=1,Assumptions!$C$65,0)</f>
        <v>0</v>
      </c>
      <c r="AE791" s="12">
        <f>IF(AE726=1,Assumptions!$C$65,0)</f>
        <v>0</v>
      </c>
      <c r="AF791" s="12">
        <f>IF(AF726=1,Assumptions!$C$65,0)</f>
        <v>0</v>
      </c>
      <c r="AG791" s="12">
        <f>IF(AG726=1,Assumptions!$C$65,0)</f>
        <v>0</v>
      </c>
      <c r="AH791" s="12">
        <f>IF(AH726=1,Assumptions!$C$65,0)</f>
        <v>0</v>
      </c>
      <c r="AI791" s="12">
        <f>IF(AI726=1,Assumptions!$C$65,0)</f>
        <v>0</v>
      </c>
      <c r="AJ791" s="12">
        <f>IF(AJ726=1,Assumptions!$C$65,0)</f>
        <v>0</v>
      </c>
      <c r="AK791" s="12">
        <f>IF(AK726=1,Assumptions!$C$65,0)</f>
        <v>0</v>
      </c>
      <c r="AL791" s="12">
        <f>IF(AL726=1,Assumptions!$C$65,0)</f>
        <v>0</v>
      </c>
      <c r="AM791" s="12">
        <f>IF(AM726=1,Assumptions!$C$65,0)</f>
        <v>0</v>
      </c>
      <c r="AN791" s="12">
        <f>IF(AN726=1,Assumptions!$C$65,0)</f>
        <v>0</v>
      </c>
      <c r="AO791" s="12">
        <f>IF(AO726=1,Assumptions!$C$65,0)</f>
        <v>0</v>
      </c>
      <c r="AP791" s="12">
        <f>IF(AP726=1,Assumptions!$C$65,0)</f>
        <v>0</v>
      </c>
    </row>
    <row r="792">
      <c r="A792" s="38" t="inlineStr">
        <is>
          <t>Technology</t>
        </is>
      </c>
      <c r="B792" s="58" t="inlineStr">
        <is>
          <t>AED</t>
        </is>
      </c>
      <c r="C792" s="59">
        <f>SUM(G792:R792)</f>
        <v>1600000</v>
      </c>
      <c r="D792" s="59">
        <f>SUM(S792:AD792)</f>
        <v>1500000</v>
      </c>
      <c r="E792" s="59">
        <f>SUM(AE792:AP792)</f>
        <v>1500000</v>
      </c>
      <c r="F792" s="40" t="n"/>
      <c r="G792" s="51">
        <f>SUM(G789:G791)</f>
        <v>225000</v>
      </c>
      <c r="H792" s="51">
        <f>SUM(H789:H791)</f>
        <v>125000</v>
      </c>
      <c r="I792" s="51">
        <f>SUM(I789:I791)</f>
        <v>125000</v>
      </c>
      <c r="J792" s="51">
        <f>SUM(J789:J791)</f>
        <v>125000</v>
      </c>
      <c r="K792" s="51">
        <f>SUM(K789:K791)</f>
        <v>125000</v>
      </c>
      <c r="L792" s="51">
        <f>SUM(L789:L791)</f>
        <v>125000</v>
      </c>
      <c r="M792" s="51">
        <f>SUM(M789:M791)</f>
        <v>125000</v>
      </c>
      <c r="N792" s="51">
        <f>SUM(N789:N791)</f>
        <v>125000</v>
      </c>
      <c r="O792" s="51">
        <f>SUM(O789:O791)</f>
        <v>125000</v>
      </c>
      <c r="P792" s="51">
        <f>SUM(P789:P791)</f>
        <v>125000</v>
      </c>
      <c r="Q792" s="51">
        <f>SUM(Q789:Q791)</f>
        <v>125000</v>
      </c>
      <c r="R792" s="51">
        <f>SUM(R789:R791)</f>
        <v>125000</v>
      </c>
      <c r="S792" s="51">
        <f>SUM(S789:S791)</f>
        <v>125000</v>
      </c>
      <c r="T792" s="51">
        <f>SUM(T789:T791)</f>
        <v>125000</v>
      </c>
      <c r="U792" s="51">
        <f>SUM(U789:U791)</f>
        <v>125000</v>
      </c>
      <c r="V792" s="51">
        <f>SUM(V789:V791)</f>
        <v>125000</v>
      </c>
      <c r="W792" s="51">
        <f>SUM(W789:W791)</f>
        <v>125000</v>
      </c>
      <c r="X792" s="51">
        <f>SUM(X789:X791)</f>
        <v>125000</v>
      </c>
      <c r="Y792" s="51">
        <f>SUM(Y789:Y791)</f>
        <v>125000</v>
      </c>
      <c r="Z792" s="51">
        <f>SUM(Z789:Z791)</f>
        <v>125000</v>
      </c>
      <c r="AA792" s="51">
        <f>SUM(AA789:AA791)</f>
        <v>125000</v>
      </c>
      <c r="AB792" s="51">
        <f>SUM(AB789:AB791)</f>
        <v>125000</v>
      </c>
      <c r="AC792" s="51">
        <f>SUM(AC789:AC791)</f>
        <v>125000</v>
      </c>
      <c r="AD792" s="51">
        <f>SUM(AD789:AD791)</f>
        <v>125000</v>
      </c>
      <c r="AE792" s="51">
        <f>SUM(AE789:AE791)</f>
        <v>125000</v>
      </c>
      <c r="AF792" s="51">
        <f>SUM(AF789:AF791)</f>
        <v>125000</v>
      </c>
      <c r="AG792" s="51">
        <f>SUM(AG789:AG791)</f>
        <v>125000</v>
      </c>
      <c r="AH792" s="51">
        <f>SUM(AH789:AH791)</f>
        <v>125000</v>
      </c>
      <c r="AI792" s="51">
        <f>SUM(AI789:AI791)</f>
        <v>125000</v>
      </c>
      <c r="AJ792" s="51">
        <f>SUM(AJ789:AJ791)</f>
        <v>125000</v>
      </c>
      <c r="AK792" s="51">
        <f>SUM(AK789:AK791)</f>
        <v>125000</v>
      </c>
      <c r="AL792" s="51">
        <f>SUM(AL789:AL791)</f>
        <v>125000</v>
      </c>
      <c r="AM792" s="51">
        <f>SUM(AM789:AM791)</f>
        <v>125000</v>
      </c>
      <c r="AN792" s="51">
        <f>SUM(AN789:AN791)</f>
        <v>125000</v>
      </c>
      <c r="AO792" s="51">
        <f>SUM(AO789:AO791)</f>
        <v>125000</v>
      </c>
      <c r="AP792" s="51">
        <f>SUM(AP789:AP791)</f>
        <v>125000</v>
      </c>
    </row>
    <row r="793">
      <c r="A793" s="11" t="inlineStr">
        <is>
          <t>Personnel (accounts, support, B2B sales)</t>
        </is>
      </c>
      <c r="B793" s="14" t="inlineStr">
        <is>
          <t>AED</t>
        </is>
      </c>
      <c r="C793" s="56">
        <f>SUM(G793:R793)</f>
        <v>600000</v>
      </c>
      <c r="D793" s="56">
        <f>SUM(S793:AD793)</f>
        <v>600000</v>
      </c>
      <c r="E793" s="56">
        <f>SUM(AE793:AP793)</f>
        <v>600000</v>
      </c>
      <c r="G793" s="12">
        <f>Assumptions!$C$81</f>
        <v>50000</v>
      </c>
      <c r="H793" s="12">
        <f>Assumptions!$C$81</f>
        <v>50000</v>
      </c>
      <c r="I793" s="12">
        <f>Assumptions!$C$81</f>
        <v>50000</v>
      </c>
      <c r="J793" s="12">
        <f>Assumptions!$C$81</f>
        <v>50000</v>
      </c>
      <c r="K793" s="12">
        <f>Assumptions!$C$81</f>
        <v>50000</v>
      </c>
      <c r="L793" s="12">
        <f>Assumptions!$C$81</f>
        <v>50000</v>
      </c>
      <c r="M793" s="12">
        <f>Assumptions!$C$81</f>
        <v>50000</v>
      </c>
      <c r="N793" s="12">
        <f>Assumptions!$C$81</f>
        <v>50000</v>
      </c>
      <c r="O793" s="12">
        <f>Assumptions!$C$81</f>
        <v>50000</v>
      </c>
      <c r="P793" s="12">
        <f>Assumptions!$C$81</f>
        <v>50000</v>
      </c>
      <c r="Q793" s="12">
        <f>Assumptions!$C$81</f>
        <v>50000</v>
      </c>
      <c r="R793" s="12">
        <f>Assumptions!$C$81</f>
        <v>50000</v>
      </c>
      <c r="S793" s="12">
        <f>Assumptions!$C$81</f>
        <v>50000</v>
      </c>
      <c r="T793" s="12">
        <f>Assumptions!$C$81</f>
        <v>50000</v>
      </c>
      <c r="U793" s="12">
        <f>Assumptions!$C$81</f>
        <v>50000</v>
      </c>
      <c r="V793" s="12">
        <f>Assumptions!$C$81</f>
        <v>50000</v>
      </c>
      <c r="W793" s="12">
        <f>Assumptions!$C$81</f>
        <v>50000</v>
      </c>
      <c r="X793" s="12">
        <f>Assumptions!$C$81</f>
        <v>50000</v>
      </c>
      <c r="Y793" s="12">
        <f>Assumptions!$C$81</f>
        <v>50000</v>
      </c>
      <c r="Z793" s="12">
        <f>Assumptions!$C$81</f>
        <v>50000</v>
      </c>
      <c r="AA793" s="12">
        <f>Assumptions!$C$81</f>
        <v>50000</v>
      </c>
      <c r="AB793" s="12">
        <f>Assumptions!$C$81</f>
        <v>50000</v>
      </c>
      <c r="AC793" s="12">
        <f>Assumptions!$C$81</f>
        <v>50000</v>
      </c>
      <c r="AD793" s="12">
        <f>Assumptions!$C$81</f>
        <v>50000</v>
      </c>
      <c r="AE793" s="12">
        <f>Assumptions!$C$81</f>
        <v>50000</v>
      </c>
      <c r="AF793" s="12">
        <f>Assumptions!$C$81</f>
        <v>50000</v>
      </c>
      <c r="AG793" s="12">
        <f>Assumptions!$C$81</f>
        <v>50000</v>
      </c>
      <c r="AH793" s="12">
        <f>Assumptions!$C$81</f>
        <v>50000</v>
      </c>
      <c r="AI793" s="12">
        <f>Assumptions!$C$81</f>
        <v>50000</v>
      </c>
      <c r="AJ793" s="12">
        <f>Assumptions!$C$81</f>
        <v>50000</v>
      </c>
      <c r="AK793" s="12">
        <f>Assumptions!$C$81</f>
        <v>50000</v>
      </c>
      <c r="AL793" s="12">
        <f>Assumptions!$C$81</f>
        <v>50000</v>
      </c>
      <c r="AM793" s="12">
        <f>Assumptions!$C$81</f>
        <v>50000</v>
      </c>
      <c r="AN793" s="12">
        <f>Assumptions!$C$81</f>
        <v>50000</v>
      </c>
      <c r="AO793" s="12">
        <f>Assumptions!$C$81</f>
        <v>50000</v>
      </c>
      <c r="AP793" s="12">
        <f>Assumptions!$C$81</f>
        <v>50000</v>
      </c>
    </row>
    <row r="794">
      <c r="A794" s="11" t="inlineStr">
        <is>
          <t>Office</t>
        </is>
      </c>
      <c r="B794" s="14" t="inlineStr">
        <is>
          <t>AED</t>
        </is>
      </c>
      <c r="C794" s="56">
        <f>SUM(G794:R794)</f>
        <v>500004</v>
      </c>
      <c r="D794" s="56">
        <f>SUM(S794:AD794)</f>
        <v>500004</v>
      </c>
      <c r="E794" s="56">
        <f>SUM(AE794:AP794)</f>
        <v>500004</v>
      </c>
      <c r="G794" s="12">
        <f>Assumptions!$C$82</f>
        <v>41667</v>
      </c>
      <c r="H794" s="12">
        <f>Assumptions!$C$82</f>
        <v>41667</v>
      </c>
      <c r="I794" s="12">
        <f>Assumptions!$C$82</f>
        <v>41667</v>
      </c>
      <c r="J794" s="12">
        <f>Assumptions!$C$82</f>
        <v>41667</v>
      </c>
      <c r="K794" s="12">
        <f>Assumptions!$C$82</f>
        <v>41667</v>
      </c>
      <c r="L794" s="12">
        <f>Assumptions!$C$82</f>
        <v>41667</v>
      </c>
      <c r="M794" s="12">
        <f>Assumptions!$C$82</f>
        <v>41667</v>
      </c>
      <c r="N794" s="12">
        <f>Assumptions!$C$82</f>
        <v>41667</v>
      </c>
      <c r="O794" s="12">
        <f>Assumptions!$C$82</f>
        <v>41667</v>
      </c>
      <c r="P794" s="12">
        <f>Assumptions!$C$82</f>
        <v>41667</v>
      </c>
      <c r="Q794" s="12">
        <f>Assumptions!$C$82</f>
        <v>41667</v>
      </c>
      <c r="R794" s="12">
        <f>Assumptions!$C$82</f>
        <v>41667</v>
      </c>
      <c r="S794" s="12">
        <f>Assumptions!$C$82</f>
        <v>41667</v>
      </c>
      <c r="T794" s="12">
        <f>Assumptions!$C$82</f>
        <v>41667</v>
      </c>
      <c r="U794" s="12">
        <f>Assumptions!$C$82</f>
        <v>41667</v>
      </c>
      <c r="V794" s="12">
        <f>Assumptions!$C$82</f>
        <v>41667</v>
      </c>
      <c r="W794" s="12">
        <f>Assumptions!$C$82</f>
        <v>41667</v>
      </c>
      <c r="X794" s="12">
        <f>Assumptions!$C$82</f>
        <v>41667</v>
      </c>
      <c r="Y794" s="12">
        <f>Assumptions!$C$82</f>
        <v>41667</v>
      </c>
      <c r="Z794" s="12">
        <f>Assumptions!$C$82</f>
        <v>41667</v>
      </c>
      <c r="AA794" s="12">
        <f>Assumptions!$C$82</f>
        <v>41667</v>
      </c>
      <c r="AB794" s="12">
        <f>Assumptions!$C$82</f>
        <v>41667</v>
      </c>
      <c r="AC794" s="12">
        <f>Assumptions!$C$82</f>
        <v>41667</v>
      </c>
      <c r="AD794" s="12">
        <f>Assumptions!$C$82</f>
        <v>41667</v>
      </c>
      <c r="AE794" s="12">
        <f>Assumptions!$C$82</f>
        <v>41667</v>
      </c>
      <c r="AF794" s="12">
        <f>Assumptions!$C$82</f>
        <v>41667</v>
      </c>
      <c r="AG794" s="12">
        <f>Assumptions!$C$82</f>
        <v>41667</v>
      </c>
      <c r="AH794" s="12">
        <f>Assumptions!$C$82</f>
        <v>41667</v>
      </c>
      <c r="AI794" s="12">
        <f>Assumptions!$C$82</f>
        <v>41667</v>
      </c>
      <c r="AJ794" s="12">
        <f>Assumptions!$C$82</f>
        <v>41667</v>
      </c>
      <c r="AK794" s="12">
        <f>Assumptions!$C$82</f>
        <v>41667</v>
      </c>
      <c r="AL794" s="12">
        <f>Assumptions!$C$82</f>
        <v>41667</v>
      </c>
      <c r="AM794" s="12">
        <f>Assumptions!$C$82</f>
        <v>41667</v>
      </c>
      <c r="AN794" s="12">
        <f>Assumptions!$C$82</f>
        <v>41667</v>
      </c>
      <c r="AO794" s="12">
        <f>Assumptions!$C$82</f>
        <v>41667</v>
      </c>
      <c r="AP794" s="12">
        <f>Assumptions!$C$82</f>
        <v>41667</v>
      </c>
    </row>
    <row r="795">
      <c r="A795" s="11" t="inlineStr">
        <is>
          <t>D&amp;O and PI insurance</t>
        </is>
      </c>
      <c r="B795" s="14" t="inlineStr">
        <is>
          <t>AED</t>
        </is>
      </c>
      <c r="C795" s="56">
        <f>SUM(G795:R795)</f>
        <v>99996</v>
      </c>
      <c r="D795" s="56">
        <f>SUM(S795:AD795)</f>
        <v>99996</v>
      </c>
      <c r="E795" s="56">
        <f>SUM(AE795:AP795)</f>
        <v>99996</v>
      </c>
      <c r="G795" s="12">
        <f>Assumptions!$C$83</f>
        <v>8333</v>
      </c>
      <c r="H795" s="12">
        <f>Assumptions!$C$83</f>
        <v>8333</v>
      </c>
      <c r="I795" s="12">
        <f>Assumptions!$C$83</f>
        <v>8333</v>
      </c>
      <c r="J795" s="12">
        <f>Assumptions!$C$83</f>
        <v>8333</v>
      </c>
      <c r="K795" s="12">
        <f>Assumptions!$C$83</f>
        <v>8333</v>
      </c>
      <c r="L795" s="12">
        <f>Assumptions!$C$83</f>
        <v>8333</v>
      </c>
      <c r="M795" s="12">
        <f>Assumptions!$C$83</f>
        <v>8333</v>
      </c>
      <c r="N795" s="12">
        <f>Assumptions!$C$83</f>
        <v>8333</v>
      </c>
      <c r="O795" s="12">
        <f>Assumptions!$C$83</f>
        <v>8333</v>
      </c>
      <c r="P795" s="12">
        <f>Assumptions!$C$83</f>
        <v>8333</v>
      </c>
      <c r="Q795" s="12">
        <f>Assumptions!$C$83</f>
        <v>8333</v>
      </c>
      <c r="R795" s="12">
        <f>Assumptions!$C$83</f>
        <v>8333</v>
      </c>
      <c r="S795" s="12">
        <f>Assumptions!$C$83</f>
        <v>8333</v>
      </c>
      <c r="T795" s="12">
        <f>Assumptions!$C$83</f>
        <v>8333</v>
      </c>
      <c r="U795" s="12">
        <f>Assumptions!$C$83</f>
        <v>8333</v>
      </c>
      <c r="V795" s="12">
        <f>Assumptions!$C$83</f>
        <v>8333</v>
      </c>
      <c r="W795" s="12">
        <f>Assumptions!$C$83</f>
        <v>8333</v>
      </c>
      <c r="X795" s="12">
        <f>Assumptions!$C$83</f>
        <v>8333</v>
      </c>
      <c r="Y795" s="12">
        <f>Assumptions!$C$83</f>
        <v>8333</v>
      </c>
      <c r="Z795" s="12">
        <f>Assumptions!$C$83</f>
        <v>8333</v>
      </c>
      <c r="AA795" s="12">
        <f>Assumptions!$C$83</f>
        <v>8333</v>
      </c>
      <c r="AB795" s="12">
        <f>Assumptions!$C$83</f>
        <v>8333</v>
      </c>
      <c r="AC795" s="12">
        <f>Assumptions!$C$83</f>
        <v>8333</v>
      </c>
      <c r="AD795" s="12">
        <f>Assumptions!$C$83</f>
        <v>8333</v>
      </c>
      <c r="AE795" s="12">
        <f>Assumptions!$C$83</f>
        <v>8333</v>
      </c>
      <c r="AF795" s="12">
        <f>Assumptions!$C$83</f>
        <v>8333</v>
      </c>
      <c r="AG795" s="12">
        <f>Assumptions!$C$83</f>
        <v>8333</v>
      </c>
      <c r="AH795" s="12">
        <f>Assumptions!$C$83</f>
        <v>8333</v>
      </c>
      <c r="AI795" s="12">
        <f>Assumptions!$C$83</f>
        <v>8333</v>
      </c>
      <c r="AJ795" s="12">
        <f>Assumptions!$C$83</f>
        <v>8333</v>
      </c>
      <c r="AK795" s="12">
        <f>Assumptions!$C$83</f>
        <v>8333</v>
      </c>
      <c r="AL795" s="12">
        <f>Assumptions!$C$83</f>
        <v>8333</v>
      </c>
      <c r="AM795" s="12">
        <f>Assumptions!$C$83</f>
        <v>8333</v>
      </c>
      <c r="AN795" s="12">
        <f>Assumptions!$C$83</f>
        <v>8333</v>
      </c>
      <c r="AO795" s="12">
        <f>Assumptions!$C$83</f>
        <v>8333</v>
      </c>
      <c r="AP795" s="12">
        <f>Assumptions!$C$83</f>
        <v>8333</v>
      </c>
    </row>
    <row r="796">
      <c r="A796" s="11" t="inlineStr">
        <is>
          <t>Board fees</t>
        </is>
      </c>
      <c r="B796" s="14" t="inlineStr">
        <is>
          <t>AED</t>
        </is>
      </c>
      <c r="C796" s="56">
        <f>SUM(G796:R796)</f>
        <v>480000</v>
      </c>
      <c r="D796" s="56">
        <f>SUM(S796:AD796)</f>
        <v>480000</v>
      </c>
      <c r="E796" s="56">
        <f>SUM(AE796:AP796)</f>
        <v>480000</v>
      </c>
      <c r="G796" s="12">
        <f>Assumptions!$C$84*Assumptions!$C$85</f>
        <v>40000</v>
      </c>
      <c r="H796" s="12">
        <f>Assumptions!$C$84*Assumptions!$C$85</f>
        <v>40000</v>
      </c>
      <c r="I796" s="12">
        <f>Assumptions!$C$84*Assumptions!$C$85</f>
        <v>40000</v>
      </c>
      <c r="J796" s="12">
        <f>Assumptions!$C$84*Assumptions!$C$85</f>
        <v>40000</v>
      </c>
      <c r="K796" s="12">
        <f>Assumptions!$C$84*Assumptions!$C$85</f>
        <v>40000</v>
      </c>
      <c r="L796" s="12">
        <f>Assumptions!$C$84*Assumptions!$C$85</f>
        <v>40000</v>
      </c>
      <c r="M796" s="12">
        <f>Assumptions!$C$84*Assumptions!$C$85</f>
        <v>40000</v>
      </c>
      <c r="N796" s="12">
        <f>Assumptions!$C$84*Assumptions!$C$85</f>
        <v>40000</v>
      </c>
      <c r="O796" s="12">
        <f>Assumptions!$C$84*Assumptions!$C$85</f>
        <v>40000</v>
      </c>
      <c r="P796" s="12">
        <f>Assumptions!$C$84*Assumptions!$C$85</f>
        <v>40000</v>
      </c>
      <c r="Q796" s="12">
        <f>Assumptions!$C$84*Assumptions!$C$85</f>
        <v>40000</v>
      </c>
      <c r="R796" s="12">
        <f>Assumptions!$C$84*Assumptions!$C$85</f>
        <v>40000</v>
      </c>
      <c r="S796" s="12">
        <f>Assumptions!$C$84*Assumptions!$C$85</f>
        <v>40000</v>
      </c>
      <c r="T796" s="12">
        <f>Assumptions!$C$84*Assumptions!$C$85</f>
        <v>40000</v>
      </c>
      <c r="U796" s="12">
        <f>Assumptions!$C$84*Assumptions!$C$85</f>
        <v>40000</v>
      </c>
      <c r="V796" s="12">
        <f>Assumptions!$C$84*Assumptions!$C$85</f>
        <v>40000</v>
      </c>
      <c r="W796" s="12">
        <f>Assumptions!$C$84*Assumptions!$C$85</f>
        <v>40000</v>
      </c>
      <c r="X796" s="12">
        <f>Assumptions!$C$84*Assumptions!$C$85</f>
        <v>40000</v>
      </c>
      <c r="Y796" s="12">
        <f>Assumptions!$C$84*Assumptions!$C$85</f>
        <v>40000</v>
      </c>
      <c r="Z796" s="12">
        <f>Assumptions!$C$84*Assumptions!$C$85</f>
        <v>40000</v>
      </c>
      <c r="AA796" s="12">
        <f>Assumptions!$C$84*Assumptions!$C$85</f>
        <v>40000</v>
      </c>
      <c r="AB796" s="12">
        <f>Assumptions!$C$84*Assumptions!$C$85</f>
        <v>40000</v>
      </c>
      <c r="AC796" s="12">
        <f>Assumptions!$C$84*Assumptions!$C$85</f>
        <v>40000</v>
      </c>
      <c r="AD796" s="12">
        <f>Assumptions!$C$84*Assumptions!$C$85</f>
        <v>40000</v>
      </c>
      <c r="AE796" s="12">
        <f>Assumptions!$C$84*Assumptions!$C$85</f>
        <v>40000</v>
      </c>
      <c r="AF796" s="12">
        <f>Assumptions!$C$84*Assumptions!$C$85</f>
        <v>40000</v>
      </c>
      <c r="AG796" s="12">
        <f>Assumptions!$C$84*Assumptions!$C$85</f>
        <v>40000</v>
      </c>
      <c r="AH796" s="12">
        <f>Assumptions!$C$84*Assumptions!$C$85</f>
        <v>40000</v>
      </c>
      <c r="AI796" s="12">
        <f>Assumptions!$C$84*Assumptions!$C$85</f>
        <v>40000</v>
      </c>
      <c r="AJ796" s="12">
        <f>Assumptions!$C$84*Assumptions!$C$85</f>
        <v>40000</v>
      </c>
      <c r="AK796" s="12">
        <f>Assumptions!$C$84*Assumptions!$C$85</f>
        <v>40000</v>
      </c>
      <c r="AL796" s="12">
        <f>Assumptions!$C$84*Assumptions!$C$85</f>
        <v>40000</v>
      </c>
      <c r="AM796" s="12">
        <f>Assumptions!$C$84*Assumptions!$C$85</f>
        <v>40000</v>
      </c>
      <c r="AN796" s="12">
        <f>Assumptions!$C$84*Assumptions!$C$85</f>
        <v>40000</v>
      </c>
      <c r="AO796" s="12">
        <f>Assumptions!$C$84*Assumptions!$C$85</f>
        <v>40000</v>
      </c>
      <c r="AP796" s="12">
        <f>Assumptions!$C$84*Assumptions!$C$85</f>
        <v>40000</v>
      </c>
    </row>
    <row r="797">
      <c r="A797" s="11" t="inlineStr">
        <is>
          <t>Legal, regulatory and accounting</t>
        </is>
      </c>
      <c r="B797" s="14" t="inlineStr">
        <is>
          <t>AED</t>
        </is>
      </c>
      <c r="C797" s="56">
        <f>SUM(G797:R797)</f>
        <v>140000</v>
      </c>
      <c r="D797" s="56">
        <f>SUM(S797:AD797)</f>
        <v>90000</v>
      </c>
      <c r="E797" s="56">
        <f>SUM(AE797:AP797)</f>
        <v>90000</v>
      </c>
      <c r="G797" s="12">
        <f>Assumptions!$C$86+IF(G726=1,Assumptions!$C$87,0)</f>
        <v>57500</v>
      </c>
      <c r="H797" s="12">
        <f>Assumptions!$C$86+IF(H726=1,Assumptions!$C$87,0)</f>
        <v>7500</v>
      </c>
      <c r="I797" s="12">
        <f>Assumptions!$C$86+IF(I726=1,Assumptions!$C$87,0)</f>
        <v>7500</v>
      </c>
      <c r="J797" s="12">
        <f>Assumptions!$C$86+IF(J726=1,Assumptions!$C$87,0)</f>
        <v>7500</v>
      </c>
      <c r="K797" s="12">
        <f>Assumptions!$C$86+IF(K726=1,Assumptions!$C$87,0)</f>
        <v>7500</v>
      </c>
      <c r="L797" s="12">
        <f>Assumptions!$C$86+IF(L726=1,Assumptions!$C$87,0)</f>
        <v>7500</v>
      </c>
      <c r="M797" s="12">
        <f>Assumptions!$C$86+IF(M726=1,Assumptions!$C$87,0)</f>
        <v>7500</v>
      </c>
      <c r="N797" s="12">
        <f>Assumptions!$C$86+IF(N726=1,Assumptions!$C$87,0)</f>
        <v>7500</v>
      </c>
      <c r="O797" s="12">
        <f>Assumptions!$C$86+IF(O726=1,Assumptions!$C$87,0)</f>
        <v>7500</v>
      </c>
      <c r="P797" s="12">
        <f>Assumptions!$C$86+IF(P726=1,Assumptions!$C$87,0)</f>
        <v>7500</v>
      </c>
      <c r="Q797" s="12">
        <f>Assumptions!$C$86+IF(Q726=1,Assumptions!$C$87,0)</f>
        <v>7500</v>
      </c>
      <c r="R797" s="12">
        <f>Assumptions!$C$86+IF(R726=1,Assumptions!$C$87,0)</f>
        <v>7500</v>
      </c>
      <c r="S797" s="12">
        <f>Assumptions!$C$86+IF(S726=1,Assumptions!$C$87,0)</f>
        <v>7500</v>
      </c>
      <c r="T797" s="12">
        <f>Assumptions!$C$86+IF(T726=1,Assumptions!$C$87,0)</f>
        <v>7500</v>
      </c>
      <c r="U797" s="12">
        <f>Assumptions!$C$86+IF(U726=1,Assumptions!$C$87,0)</f>
        <v>7500</v>
      </c>
      <c r="V797" s="12">
        <f>Assumptions!$C$86+IF(V726=1,Assumptions!$C$87,0)</f>
        <v>7500</v>
      </c>
      <c r="W797" s="12">
        <f>Assumptions!$C$86+IF(W726=1,Assumptions!$C$87,0)</f>
        <v>7500</v>
      </c>
      <c r="X797" s="12">
        <f>Assumptions!$C$86+IF(X726=1,Assumptions!$C$87,0)</f>
        <v>7500</v>
      </c>
      <c r="Y797" s="12">
        <f>Assumptions!$C$86+IF(Y726=1,Assumptions!$C$87,0)</f>
        <v>7500</v>
      </c>
      <c r="Z797" s="12">
        <f>Assumptions!$C$86+IF(Z726=1,Assumptions!$C$87,0)</f>
        <v>7500</v>
      </c>
      <c r="AA797" s="12">
        <f>Assumptions!$C$86+IF(AA726=1,Assumptions!$C$87,0)</f>
        <v>7500</v>
      </c>
      <c r="AB797" s="12">
        <f>Assumptions!$C$86+IF(AB726=1,Assumptions!$C$87,0)</f>
        <v>7500</v>
      </c>
      <c r="AC797" s="12">
        <f>Assumptions!$C$86+IF(AC726=1,Assumptions!$C$87,0)</f>
        <v>7500</v>
      </c>
      <c r="AD797" s="12">
        <f>Assumptions!$C$86+IF(AD726=1,Assumptions!$C$87,0)</f>
        <v>7500</v>
      </c>
      <c r="AE797" s="12">
        <f>Assumptions!$C$86+IF(AE726=1,Assumptions!$C$87,0)</f>
        <v>7500</v>
      </c>
      <c r="AF797" s="12">
        <f>Assumptions!$C$86+IF(AF726=1,Assumptions!$C$87,0)</f>
        <v>7500</v>
      </c>
      <c r="AG797" s="12">
        <f>Assumptions!$C$86+IF(AG726=1,Assumptions!$C$87,0)</f>
        <v>7500</v>
      </c>
      <c r="AH797" s="12">
        <f>Assumptions!$C$86+IF(AH726=1,Assumptions!$C$87,0)</f>
        <v>7500</v>
      </c>
      <c r="AI797" s="12">
        <f>Assumptions!$C$86+IF(AI726=1,Assumptions!$C$87,0)</f>
        <v>7500</v>
      </c>
      <c r="AJ797" s="12">
        <f>Assumptions!$C$86+IF(AJ726=1,Assumptions!$C$87,0)</f>
        <v>7500</v>
      </c>
      <c r="AK797" s="12">
        <f>Assumptions!$C$86+IF(AK726=1,Assumptions!$C$87,0)</f>
        <v>7500</v>
      </c>
      <c r="AL797" s="12">
        <f>Assumptions!$C$86+IF(AL726=1,Assumptions!$C$87,0)</f>
        <v>7500</v>
      </c>
      <c r="AM797" s="12">
        <f>Assumptions!$C$86+IF(AM726=1,Assumptions!$C$87,0)</f>
        <v>7500</v>
      </c>
      <c r="AN797" s="12">
        <f>Assumptions!$C$86+IF(AN726=1,Assumptions!$C$87,0)</f>
        <v>7500</v>
      </c>
      <c r="AO797" s="12">
        <f>Assumptions!$C$86+IF(AO726=1,Assumptions!$C$87,0)</f>
        <v>7500</v>
      </c>
      <c r="AP797" s="12">
        <f>Assumptions!$C$86+IF(AP726=1,Assumptions!$C$87,0)</f>
        <v>7500</v>
      </c>
    </row>
    <row r="798">
      <c r="A798" s="35" t="inlineStr">
        <is>
          <t>Cash (AED)</t>
        </is>
      </c>
      <c r="B798" s="14" t="inlineStr">
        <is>
          <t>AED</t>
        </is>
      </c>
      <c r="C798" s="56">
        <f>SUM(G798:R798)</f>
        <v>0</v>
      </c>
      <c r="D798" s="56">
        <f>SUM(S798:AD798)</f>
        <v>0</v>
      </c>
      <c r="E798" s="56">
        <f>SUM(AE798:AP798)</f>
        <v>0</v>
      </c>
      <c r="G798" s="12">
        <f>Assumptions!$C$88</f>
        <v>0</v>
      </c>
      <c r="H798" s="12">
        <f>Assumptions!$C$88</f>
        <v>0</v>
      </c>
      <c r="I798" s="12">
        <f>Assumptions!$C$88</f>
        <v>0</v>
      </c>
      <c r="J798" s="12">
        <f>Assumptions!$C$88</f>
        <v>0</v>
      </c>
      <c r="K798" s="12">
        <f>Assumptions!$C$88</f>
        <v>0</v>
      </c>
      <c r="L798" s="12">
        <f>Assumptions!$C$88</f>
        <v>0</v>
      </c>
      <c r="M798" s="12">
        <f>Assumptions!$C$88</f>
        <v>0</v>
      </c>
      <c r="N798" s="12">
        <f>Assumptions!$C$88</f>
        <v>0</v>
      </c>
      <c r="O798" s="12">
        <f>Assumptions!$C$88</f>
        <v>0</v>
      </c>
      <c r="P798" s="12">
        <f>Assumptions!$C$88</f>
        <v>0</v>
      </c>
      <c r="Q798" s="12">
        <f>Assumptions!$C$88</f>
        <v>0</v>
      </c>
      <c r="R798" s="12">
        <f>Assumptions!$C$88</f>
        <v>0</v>
      </c>
      <c r="S798" s="12">
        <f>Assumptions!$C$88</f>
        <v>0</v>
      </c>
      <c r="T798" s="12">
        <f>Assumptions!$C$88</f>
        <v>0</v>
      </c>
      <c r="U798" s="12">
        <f>Assumptions!$C$88</f>
        <v>0</v>
      </c>
      <c r="V798" s="12">
        <f>Assumptions!$C$88</f>
        <v>0</v>
      </c>
      <c r="W798" s="12">
        <f>Assumptions!$C$88</f>
        <v>0</v>
      </c>
      <c r="X798" s="12">
        <f>Assumptions!$C$88</f>
        <v>0</v>
      </c>
      <c r="Y798" s="12">
        <f>Assumptions!$C$88</f>
        <v>0</v>
      </c>
      <c r="Z798" s="12">
        <f>Assumptions!$C$88</f>
        <v>0</v>
      </c>
      <c r="AA798" s="12">
        <f>Assumptions!$C$88</f>
        <v>0</v>
      </c>
      <c r="AB798" s="12">
        <f>Assumptions!$C$88</f>
        <v>0</v>
      </c>
      <c r="AC798" s="12">
        <f>Assumptions!$C$88</f>
        <v>0</v>
      </c>
      <c r="AD798" s="12">
        <f>Assumptions!$C$88</f>
        <v>0</v>
      </c>
      <c r="AE798" s="12">
        <f>Assumptions!$C$88</f>
        <v>0</v>
      </c>
      <c r="AF798" s="12">
        <f>Assumptions!$C$88</f>
        <v>0</v>
      </c>
      <c r="AG798" s="12">
        <f>Assumptions!$C$88</f>
        <v>0</v>
      </c>
      <c r="AH798" s="12">
        <f>Assumptions!$C$88</f>
        <v>0</v>
      </c>
      <c r="AI798" s="12">
        <f>Assumptions!$C$88</f>
        <v>0</v>
      </c>
      <c r="AJ798" s="12">
        <f>Assumptions!$C$88</f>
        <v>0</v>
      </c>
      <c r="AK798" s="12">
        <f>Assumptions!$C$88</f>
        <v>0</v>
      </c>
      <c r="AL798" s="12">
        <f>Assumptions!$C$88</f>
        <v>0</v>
      </c>
      <c r="AM798" s="12">
        <f>Assumptions!$C$88</f>
        <v>0</v>
      </c>
      <c r="AN798" s="12">
        <f>Assumptions!$C$88</f>
        <v>0</v>
      </c>
      <c r="AO798" s="12">
        <f>Assumptions!$C$88</f>
        <v>0</v>
      </c>
      <c r="AP798" s="12">
        <f>Assumptions!$C$88</f>
        <v>0</v>
      </c>
    </row>
    <row r="799">
      <c r="A799" s="38" t="inlineStr">
        <is>
          <t>Administration</t>
        </is>
      </c>
      <c r="B799" s="58" t="inlineStr">
        <is>
          <t>AED</t>
        </is>
      </c>
      <c r="C799" s="59">
        <f>SUM(G799:R799)</f>
        <v>1820000</v>
      </c>
      <c r="D799" s="59">
        <f>SUM(S799:AD799)</f>
        <v>1770000</v>
      </c>
      <c r="E799" s="59">
        <f>SUM(AE799:AP799)</f>
        <v>1770000</v>
      </c>
      <c r="F799" s="40" t="n"/>
      <c r="G799" s="51">
        <f>SUM(G793:G798)</f>
        <v>197500</v>
      </c>
      <c r="H799" s="51">
        <f>SUM(H793:H798)</f>
        <v>147500</v>
      </c>
      <c r="I799" s="51">
        <f>SUM(I793:I798)</f>
        <v>147500</v>
      </c>
      <c r="J799" s="51">
        <f>SUM(J793:J798)</f>
        <v>147500</v>
      </c>
      <c r="K799" s="51">
        <f>SUM(K793:K798)</f>
        <v>147500</v>
      </c>
      <c r="L799" s="51">
        <f>SUM(L793:L798)</f>
        <v>147500</v>
      </c>
      <c r="M799" s="51">
        <f>SUM(M793:M798)</f>
        <v>147500</v>
      </c>
      <c r="N799" s="51">
        <f>SUM(N793:N798)</f>
        <v>147500</v>
      </c>
      <c r="O799" s="51">
        <f>SUM(O793:O798)</f>
        <v>147500</v>
      </c>
      <c r="P799" s="51">
        <f>SUM(P793:P798)</f>
        <v>147500</v>
      </c>
      <c r="Q799" s="51">
        <f>SUM(Q793:Q798)</f>
        <v>147500</v>
      </c>
      <c r="R799" s="51">
        <f>SUM(R793:R798)</f>
        <v>147500</v>
      </c>
      <c r="S799" s="51">
        <f>SUM(S793:S798)</f>
        <v>147500</v>
      </c>
      <c r="T799" s="51">
        <f>SUM(T793:T798)</f>
        <v>147500</v>
      </c>
      <c r="U799" s="51">
        <f>SUM(U793:U798)</f>
        <v>147500</v>
      </c>
      <c r="V799" s="51">
        <f>SUM(V793:V798)</f>
        <v>147500</v>
      </c>
      <c r="W799" s="51">
        <f>SUM(W793:W798)</f>
        <v>147500</v>
      </c>
      <c r="X799" s="51">
        <f>SUM(X793:X798)</f>
        <v>147500</v>
      </c>
      <c r="Y799" s="51">
        <f>SUM(Y793:Y798)</f>
        <v>147500</v>
      </c>
      <c r="Z799" s="51">
        <f>SUM(Z793:Z798)</f>
        <v>147500</v>
      </c>
      <c r="AA799" s="51">
        <f>SUM(AA793:AA798)</f>
        <v>147500</v>
      </c>
      <c r="AB799" s="51">
        <f>SUM(AB793:AB798)</f>
        <v>147500</v>
      </c>
      <c r="AC799" s="51">
        <f>SUM(AC793:AC798)</f>
        <v>147500</v>
      </c>
      <c r="AD799" s="51">
        <f>SUM(AD793:AD798)</f>
        <v>147500</v>
      </c>
      <c r="AE799" s="51">
        <f>SUM(AE793:AE798)</f>
        <v>147500</v>
      </c>
      <c r="AF799" s="51">
        <f>SUM(AF793:AF798)</f>
        <v>147500</v>
      </c>
      <c r="AG799" s="51">
        <f>SUM(AG793:AG798)</f>
        <v>147500</v>
      </c>
      <c r="AH799" s="51">
        <f>SUM(AH793:AH798)</f>
        <v>147500</v>
      </c>
      <c r="AI799" s="51">
        <f>SUM(AI793:AI798)</f>
        <v>147500</v>
      </c>
      <c r="AJ799" s="51">
        <f>SUM(AJ793:AJ798)</f>
        <v>147500</v>
      </c>
      <c r="AK799" s="51">
        <f>SUM(AK793:AK798)</f>
        <v>147500</v>
      </c>
      <c r="AL799" s="51">
        <f>SUM(AL793:AL798)</f>
        <v>147500</v>
      </c>
      <c r="AM799" s="51">
        <f>SUM(AM793:AM798)</f>
        <v>147500</v>
      </c>
      <c r="AN799" s="51">
        <f>SUM(AN793:AN798)</f>
        <v>147500</v>
      </c>
      <c r="AO799" s="51">
        <f>SUM(AO793:AO798)</f>
        <v>147500</v>
      </c>
      <c r="AP799" s="51">
        <f>SUM(AP793:AP798)</f>
        <v>147500</v>
      </c>
    </row>
    <row r="800">
      <c r="A800" s="11" t="inlineStr">
        <is>
          <t>Operating costs before contingency</t>
        </is>
      </c>
      <c r="B800" s="14" t="inlineStr">
        <is>
          <t>AED</t>
        </is>
      </c>
      <c r="C800" s="56">
        <f>SUM(G800:R800)</f>
        <v>6925018.42061975</v>
      </c>
      <c r="D800" s="56">
        <f>SUM(S800:AD800)</f>
        <v>7933028.01699553</v>
      </c>
      <c r="E800" s="56">
        <f>SUM(AE800:AP800)</f>
        <v>8979657.28162677</v>
      </c>
      <c r="G800" s="12">
        <f>G778+G786+G788+G792+G799</f>
        <v>703315.534666057</v>
      </c>
      <c r="H800" s="12">
        <f>H778+H786+H788+H792+H799</f>
        <v>555708.535732187</v>
      </c>
      <c r="I800" s="12">
        <f>I778+I786+I788+I792+I799</f>
        <v>557967.066821221</v>
      </c>
      <c r="J800" s="12">
        <f>J778+J786+J788+J792+J799</f>
        <v>560102.609545359</v>
      </c>
      <c r="K800" s="12">
        <f>K778+K786+K788+K792+K799</f>
        <v>572940.547010442</v>
      </c>
      <c r="L800" s="12">
        <f>L778+L786+L788+L792+L799</f>
        <v>575675.278879485</v>
      </c>
      <c r="M800" s="12">
        <f>M778+M786+M788+M792+M799</f>
        <v>558315.323634028</v>
      </c>
      <c r="N800" s="12">
        <f>N778+N786+N788+N792+N799</f>
        <v>560868.409509223</v>
      </c>
      <c r="O800" s="12">
        <f>O778+O786+O788+O792+O799</f>
        <v>563341.55540512</v>
      </c>
      <c r="P800" s="12">
        <f>P778+P786+P788+P792+P799</f>
        <v>565741.142923692</v>
      </c>
      <c r="Q800" s="12">
        <f>Q778+Q786+Q788+Q792+Q799</f>
        <v>568072.980546406</v>
      </c>
      <c r="R800" s="12">
        <f>R778+R786+R788+R792+R799</f>
        <v>582969.435946531</v>
      </c>
      <c r="S800" s="12">
        <f>S778+S786+S788+S792+S799</f>
        <v>644792.852807325</v>
      </c>
      <c r="T800" s="12">
        <f>T778+T786+T788+T792+T799</f>
        <v>647459.999900102</v>
      </c>
      <c r="U800" s="12">
        <f>U778+U786+U788+U792+U799</f>
        <v>650035.971578603</v>
      </c>
      <c r="V800" s="12">
        <f>V778+V786+V788+V792+V799</f>
        <v>652528.05014073</v>
      </c>
      <c r="W800" s="12">
        <f>W778+W786+W788+W792+W799</f>
        <v>659920.613533745</v>
      </c>
      <c r="X800" s="12">
        <f>X778+X786+X788+X792+X799</f>
        <v>662141.950704841</v>
      </c>
      <c r="Y800" s="12">
        <f>Y778+Y786+Y788+Y792+Y799</f>
        <v>664297.569899934</v>
      </c>
      <c r="Z800" s="12">
        <f>Z778+Z786+Z788+Z792+Z799</f>
        <v>666392.500709472</v>
      </c>
      <c r="AA800" s="12">
        <f>AA778+AA786+AA788+AA792+AA799</f>
        <v>668431.34056705</v>
      </c>
      <c r="AB800" s="12">
        <f>AB778+AB786+AB788+AB792+AB799</f>
        <v>670418.296324593</v>
      </c>
      <c r="AC800" s="12">
        <f>AC778+AC786+AC788+AC792+AC799</f>
        <v>672357.221455532</v>
      </c>
      <c r="AD800" s="12">
        <f>AD778+AD786+AD788+AD792+AD799</f>
        <v>674251.649373601</v>
      </c>
      <c r="AE800" s="12">
        <f>AE778+AE786+AE788+AE792+AE799</f>
        <v>733963.234131033</v>
      </c>
      <c r="AF800" s="12">
        <f>AF778+AF786+AF788+AF792+AF799</f>
        <v>736324.504162629</v>
      </c>
      <c r="AG800" s="12">
        <f>AG778+AG786+AG788+AG792+AG799</f>
        <v>738606.789116478</v>
      </c>
      <c r="AH800" s="12">
        <f>AH778+AH786+AH788+AH792+AH799</f>
        <v>740816.318879786</v>
      </c>
      <c r="AI800" s="12">
        <f>AI778+AI786+AI788+AI792+AI799</f>
        <v>747189.858152625</v>
      </c>
      <c r="AJ800" s="12">
        <f>AJ778+AJ786+AJ788+AJ792+AJ799</f>
        <v>749166.498576421</v>
      </c>
      <c r="AK800" s="12">
        <f>AK778+AK786+AK788+AK792+AK799</f>
        <v>751085.970008678</v>
      </c>
      <c r="AL800" s="12">
        <f>AL778+AL786+AL788+AL792+AL799</f>
        <v>752952.596604263</v>
      </c>
      <c r="AM800" s="12">
        <f>AM778+AM786+AM788+AM792+AM799</f>
        <v>754770.335786904</v>
      </c>
      <c r="AN800" s="12">
        <f>AN778+AN786+AN788+AN792+AN799</f>
        <v>756542.813126882</v>
      </c>
      <c r="AO800" s="12">
        <f>AO778+AO786+AO788+AO792+AO799</f>
        <v>758273.353581201</v>
      </c>
      <c r="AP800" s="12">
        <f>AP778+AP786+AP788+AP792+AP799</f>
        <v>759965.009499874</v>
      </c>
    </row>
    <row r="801">
      <c r="A801" s="4" t="inlineStr">
        <is>
          <t>Contingency</t>
        </is>
      </c>
      <c r="B801" s="14" t="inlineStr">
        <is>
          <t>AED</t>
        </is>
      </c>
      <c r="C801" s="56">
        <f>SUM(G801:R801)</f>
        <v>1038752.76309296</v>
      </c>
      <c r="D801" s="56">
        <f>SUM(S801:AD801)</f>
        <v>1189954.20254933</v>
      </c>
      <c r="E801" s="56">
        <f>SUM(AE801:AP801)</f>
        <v>1346948.59224402</v>
      </c>
      <c r="G801" s="57">
        <f>G800*Assumptions!$C$91</f>
        <v>105497.330199909</v>
      </c>
      <c r="H801" s="57">
        <f>H800*Assumptions!$C$91</f>
        <v>83356.2803598281</v>
      </c>
      <c r="I801" s="57">
        <f>I800*Assumptions!$C$91</f>
        <v>83695.0600231831</v>
      </c>
      <c r="J801" s="57">
        <f>J800*Assumptions!$C$91</f>
        <v>84015.3914318038</v>
      </c>
      <c r="K801" s="57">
        <f>K800*Assumptions!$C$91</f>
        <v>85941.0820515662</v>
      </c>
      <c r="L801" s="57">
        <f>L800*Assumptions!$C$91</f>
        <v>86351.2918319228</v>
      </c>
      <c r="M801" s="57">
        <f>M800*Assumptions!$C$91</f>
        <v>83747.2985451042</v>
      </c>
      <c r="N801" s="57">
        <f>N800*Assumptions!$C$91</f>
        <v>84130.2614263834</v>
      </c>
      <c r="O801" s="57">
        <f>O800*Assumptions!$C$91</f>
        <v>84501.233310768</v>
      </c>
      <c r="P801" s="57">
        <f>P800*Assumptions!$C$91</f>
        <v>84861.1714385538</v>
      </c>
      <c r="Q801" s="57">
        <f>Q800*Assumptions!$C$91</f>
        <v>85210.9470819609</v>
      </c>
      <c r="R801" s="57">
        <f>R800*Assumptions!$C$91</f>
        <v>87445.4153919796</v>
      </c>
      <c r="S801" s="57">
        <f>S800*Assumptions!$C$91</f>
        <v>96718.9279210987</v>
      </c>
      <c r="T801" s="57">
        <f>T800*Assumptions!$C$91</f>
        <v>97118.9999850153</v>
      </c>
      <c r="U801" s="57">
        <f>U800*Assumptions!$C$91</f>
        <v>97505.3957367905</v>
      </c>
      <c r="V801" s="57">
        <f>V800*Assumptions!$C$91</f>
        <v>97879.2075211095</v>
      </c>
      <c r="W801" s="57">
        <f>W800*Assumptions!$C$91</f>
        <v>98988.0920300618</v>
      </c>
      <c r="X801" s="57">
        <f>X800*Assumptions!$C$91</f>
        <v>99321.2926057262</v>
      </c>
      <c r="Y801" s="57">
        <f>Y800*Assumptions!$C$91</f>
        <v>99644.63548499</v>
      </c>
      <c r="Z801" s="57">
        <f>Z800*Assumptions!$C$91</f>
        <v>99958.8751064207</v>
      </c>
      <c r="AA801" s="57">
        <f>AA800*Assumptions!$C$91</f>
        <v>100264.701085057</v>
      </c>
      <c r="AB801" s="57">
        <f>AB800*Assumptions!$C$91</f>
        <v>100562.744448689</v>
      </c>
      <c r="AC801" s="57">
        <f>AC800*Assumptions!$C$91</f>
        <v>100853.58321833</v>
      </c>
      <c r="AD801" s="57">
        <f>AD800*Assumptions!$C$91</f>
        <v>101137.74740604</v>
      </c>
      <c r="AE801" s="57">
        <f>AE800*Assumptions!$C$91</f>
        <v>110094.485119655</v>
      </c>
      <c r="AF801" s="57">
        <f>AF800*Assumptions!$C$91</f>
        <v>110448.675624394</v>
      </c>
      <c r="AG801" s="57">
        <f>AG800*Assumptions!$C$91</f>
        <v>110791.018367472</v>
      </c>
      <c r="AH801" s="57">
        <f>AH800*Assumptions!$C$91</f>
        <v>111122.447831968</v>
      </c>
      <c r="AI801" s="57">
        <f>AI800*Assumptions!$C$91</f>
        <v>112078.478722894</v>
      </c>
      <c r="AJ801" s="57">
        <f>AJ800*Assumptions!$C$91</f>
        <v>112374.974786463</v>
      </c>
      <c r="AK801" s="57">
        <f>AK800*Assumptions!$C$91</f>
        <v>112662.895501302</v>
      </c>
      <c r="AL801" s="57">
        <f>AL800*Assumptions!$C$91</f>
        <v>112942.889490639</v>
      </c>
      <c r="AM801" s="57">
        <f>AM800*Assumptions!$C$91</f>
        <v>113215.550368036</v>
      </c>
      <c r="AN801" s="57">
        <f>AN800*Assumptions!$C$91</f>
        <v>113481.421969032</v>
      </c>
      <c r="AO801" s="57">
        <f>AO800*Assumptions!$C$91</f>
        <v>113741.00303718</v>
      </c>
      <c r="AP801" s="57">
        <f>AP800*Assumptions!$C$91</f>
        <v>113994.751424981</v>
      </c>
    </row>
    <row r="802">
      <c r="A802" s="38" t="inlineStr">
        <is>
          <t>Result</t>
        </is>
      </c>
      <c r="B802" s="58" t="inlineStr">
        <is>
          <t>AED</t>
        </is>
      </c>
      <c r="C802" s="59">
        <f>SUM(G802:R802)</f>
        <v>-1933652.67133825</v>
      </c>
      <c r="D802" s="59">
        <f>SUM(S802:AD802)</f>
        <v>4140908.91981481</v>
      </c>
      <c r="E802" s="59">
        <f>SUM(AE802:AP802)</f>
        <v>9595606.38843779</v>
      </c>
      <c r="F802" s="40" t="n"/>
      <c r="G802" s="51">
        <f>G779-G786-G788-G792-G799-G801</f>
        <v>-588348.375997394</v>
      </c>
      <c r="H802" s="51">
        <f>H779-H786-H788-H792-H799-H801</f>
        <v>-387271.225019101</v>
      </c>
      <c r="I802" s="51">
        <f>I779-I786-I788-I792-I799-I801</f>
        <v>-360931.087737039</v>
      </c>
      <c r="J802" s="51">
        <f>J779-J786-J788-J792-J799-J801</f>
        <v>-336632.092590531</v>
      </c>
      <c r="K802" s="51">
        <f>K779-K786-K788-K792-K799-K801</f>
        <v>-125884.768401207</v>
      </c>
      <c r="L802" s="51">
        <f>L779-L786-L788-L792-L799-L801</f>
        <v>-86803.2995626617</v>
      </c>
      <c r="M802" s="51">
        <f>M779-M786-M788-M792-M799-M801</f>
        <v>-41074.6062522959</v>
      </c>
      <c r="N802" s="51">
        <f>N779-N786-N788-N792-N799-N801</f>
        <v>-19853.5408962646</v>
      </c>
      <c r="O802" s="51">
        <f>O779-O786-O788-O792-O799-O801</f>
        <v>-15.6662722221663</v>
      </c>
      <c r="P802" s="51">
        <f>P779-P786-P788-P792-P799-P801</f>
        <v>18551.9110634259</v>
      </c>
      <c r="Q802" s="51">
        <f>Q779-Q786-Q788-Q792-Q799-Q801</f>
        <v>35951.7227076976</v>
      </c>
      <c r="R802" s="51">
        <f>R779-R786-R788-R792-R799-R801</f>
        <v>-41341.6423806604</v>
      </c>
      <c r="S802" s="51">
        <f>S779-S786-S788-S792-S799-S801</f>
        <v>132203.788171059</v>
      </c>
      <c r="T802" s="51">
        <f>T779-T786-T788-T792-T799-T801</f>
        <v>155421.325520045</v>
      </c>
      <c r="U802" s="51">
        <f>U779-U786-U788-U792-U799-U801</f>
        <v>177103.140762909</v>
      </c>
      <c r="V802" s="51">
        <f>V779-V786-V788-V792-V799-V801</f>
        <v>197374.724460081</v>
      </c>
      <c r="W802" s="51">
        <f>W779-W786-W788-W792-W799-W801</f>
        <v>380288.123570277</v>
      </c>
      <c r="X802" s="51">
        <f>X779-X786-X788-X792-X799-X801</f>
        <v>397873.851016772</v>
      </c>
      <c r="Y802" s="51">
        <f>Y779-Y786-Y788-Y792-Y799-Y801</f>
        <v>414361.192305681</v>
      </c>
      <c r="Z802" s="51">
        <f>Z779-Z786-Z788-Z792-Z799-Z801</f>
        <v>429836.048787992</v>
      </c>
      <c r="AA802" s="51">
        <f>AA779-AA786-AA788-AA792-AA799-AA801</f>
        <v>444376.767951854</v>
      </c>
      <c r="AB802" s="51">
        <f>AB779-AB786-AB788-AB792-AB799-AB801</f>
        <v>458054.884628155</v>
      </c>
      <c r="AC802" s="51">
        <f>AC779-AC786-AC788-AC792-AC799-AC801</f>
        <v>470935.783166917</v>
      </c>
      <c r="AD802" s="51">
        <f>AD779-AD786-AD788-AD792-AD799-AD801</f>
        <v>483079.289473066</v>
      </c>
      <c r="AE802" s="51">
        <f>AE779-AE786-AE788-AE792-AE799-AE801</f>
        <v>615814.162717146</v>
      </c>
      <c r="AF802" s="51">
        <f>AF779-AF786-AF788-AF792-AF799-AF801</f>
        <v>636141.778752603</v>
      </c>
      <c r="AG802" s="51">
        <f>AG779-AG786-AG788-AG792-AG799-AG801</f>
        <v>655142.067758497</v>
      </c>
      <c r="AH802" s="51">
        <f>AH779-AH786-AH788-AH792-AH799-AH801</f>
        <v>672922.108485637</v>
      </c>
      <c r="AI802" s="51">
        <f>AI779-AI786-AI788-AI792-AI799-AI801</f>
        <v>828926.636639303</v>
      </c>
      <c r="AJ802" s="51">
        <f>AJ779-AJ786-AJ788-AJ792-AJ799-AJ801</f>
        <v>844382.149922926</v>
      </c>
      <c r="AK802" s="51">
        <f>AK779-AK786-AK788-AK792-AK799-AK801</f>
        <v>858884.153226853</v>
      </c>
      <c r="AL802" s="51">
        <f>AL779-AL786-AL788-AL792-AL799-AL801</f>
        <v>872506.312268231</v>
      </c>
      <c r="AM802" s="51">
        <f>AM779-AM786-AM788-AM792-AM799-AM801</f>
        <v>885315.898206975</v>
      </c>
      <c r="AN802" s="51">
        <f>AN779-AN786-AN788-AN792-AN799-AN801</f>
        <v>897374.408272903</v>
      </c>
      <c r="AO802" s="51">
        <f>AO779-AO786-AO788-AO792-AO799-AO801</f>
        <v>908738.12072081</v>
      </c>
      <c r="AP802" s="51">
        <f>AP779-AP786-AP788-AP792-AP799-AP801</f>
        <v>919458.591465907</v>
      </c>
    </row>
    <row r="805">
      <c r="A805" s="11" t="inlineStr">
        <is>
          <t>Funding</t>
        </is>
      </c>
      <c r="B805" s="14" t="inlineStr">
        <is>
          <t>AED</t>
        </is>
      </c>
      <c r="C805" s="56">
        <f>SUM(G805:R805)</f>
        <v>7000000</v>
      </c>
      <c r="D805" s="56">
        <f>SUM(S805:AD805)</f>
        <v>0</v>
      </c>
      <c r="E805" s="56">
        <f>SUM(AE805:AP805)</f>
        <v>0</v>
      </c>
      <c r="G805" s="12">
        <f>IF(G726=1,Assumptions!$C$7,0)</f>
        <v>7000000</v>
      </c>
      <c r="H805" s="12">
        <f>IF(H726=1,Assumptions!$C$7,0)</f>
        <v>0</v>
      </c>
      <c r="I805" s="12">
        <f>IF(I726=1,Assumptions!$C$7,0)</f>
        <v>0</v>
      </c>
      <c r="J805" s="12">
        <f>IF(J726=1,Assumptions!$C$7,0)</f>
        <v>0</v>
      </c>
      <c r="K805" s="12">
        <f>IF(K726=1,Assumptions!$C$7,0)</f>
        <v>0</v>
      </c>
      <c r="L805" s="12">
        <f>IF(L726=1,Assumptions!$C$7,0)</f>
        <v>0</v>
      </c>
      <c r="M805" s="12">
        <f>IF(M726=1,Assumptions!$C$7,0)</f>
        <v>0</v>
      </c>
      <c r="N805" s="12">
        <f>IF(N726=1,Assumptions!$C$7,0)</f>
        <v>0</v>
      </c>
      <c r="O805" s="12">
        <f>IF(O726=1,Assumptions!$C$7,0)</f>
        <v>0</v>
      </c>
      <c r="P805" s="12">
        <f>IF(P726=1,Assumptions!$C$7,0)</f>
        <v>0</v>
      </c>
      <c r="Q805" s="12">
        <f>IF(Q726=1,Assumptions!$C$7,0)</f>
        <v>0</v>
      </c>
      <c r="R805" s="12">
        <f>IF(R726=1,Assumptions!$C$7,0)</f>
        <v>0</v>
      </c>
      <c r="S805" s="12">
        <f>IF(S726=1,Assumptions!$C$7,0)</f>
        <v>0</v>
      </c>
      <c r="T805" s="12">
        <f>IF(T726=1,Assumptions!$C$7,0)</f>
        <v>0</v>
      </c>
      <c r="U805" s="12">
        <f>IF(U726=1,Assumptions!$C$7,0)</f>
        <v>0</v>
      </c>
      <c r="V805" s="12">
        <f>IF(V726=1,Assumptions!$C$7,0)</f>
        <v>0</v>
      </c>
      <c r="W805" s="12">
        <f>IF(W726=1,Assumptions!$C$7,0)</f>
        <v>0</v>
      </c>
      <c r="X805" s="12">
        <f>IF(X726=1,Assumptions!$C$7,0)</f>
        <v>0</v>
      </c>
      <c r="Y805" s="12">
        <f>IF(Y726=1,Assumptions!$C$7,0)</f>
        <v>0</v>
      </c>
      <c r="Z805" s="12">
        <f>IF(Z726=1,Assumptions!$C$7,0)</f>
        <v>0</v>
      </c>
      <c r="AA805" s="12">
        <f>IF(AA726=1,Assumptions!$C$7,0)</f>
        <v>0</v>
      </c>
      <c r="AB805" s="12">
        <f>IF(AB726=1,Assumptions!$C$7,0)</f>
        <v>0</v>
      </c>
      <c r="AC805" s="12">
        <f>IF(AC726=1,Assumptions!$C$7,0)</f>
        <v>0</v>
      </c>
      <c r="AD805" s="12">
        <f>IF(AD726=1,Assumptions!$C$7,0)</f>
        <v>0</v>
      </c>
      <c r="AE805" s="12">
        <f>IF(AE726=1,Assumptions!$C$7,0)</f>
        <v>0</v>
      </c>
      <c r="AF805" s="12">
        <f>IF(AF726=1,Assumptions!$C$7,0)</f>
        <v>0</v>
      </c>
      <c r="AG805" s="12">
        <f>IF(AG726=1,Assumptions!$C$7,0)</f>
        <v>0</v>
      </c>
      <c r="AH805" s="12">
        <f>IF(AH726=1,Assumptions!$C$7,0)</f>
        <v>0</v>
      </c>
      <c r="AI805" s="12">
        <f>IF(AI726=1,Assumptions!$C$7,0)</f>
        <v>0</v>
      </c>
      <c r="AJ805" s="12">
        <f>IF(AJ726=1,Assumptions!$C$7,0)</f>
        <v>0</v>
      </c>
      <c r="AK805" s="12">
        <f>IF(AK726=1,Assumptions!$C$7,0)</f>
        <v>0</v>
      </c>
      <c r="AL805" s="12">
        <f>IF(AL726=1,Assumptions!$C$7,0)</f>
        <v>0</v>
      </c>
      <c r="AM805" s="12">
        <f>IF(AM726=1,Assumptions!$C$7,0)</f>
        <v>0</v>
      </c>
      <c r="AN805" s="12">
        <f>IF(AN726=1,Assumptions!$C$7,0)</f>
        <v>0</v>
      </c>
      <c r="AO805" s="12">
        <f>IF(AO726=1,Assumptions!$C$7,0)</f>
        <v>0</v>
      </c>
      <c r="AP805" s="12">
        <f>IF(AP726=1,Assumptions!$C$7,0)</f>
        <v>0</v>
      </c>
    </row>
    <row r="806">
      <c r="A806" s="38" t="inlineStr">
        <is>
          <t>Cash at end of month</t>
        </is>
      </c>
      <c r="B806" s="58" t="inlineStr">
        <is>
          <t>AED</t>
        </is>
      </c>
      <c r="C806" s="59">
        <f>R806</f>
        <v>5066347.32866174</v>
      </c>
      <c r="D806" s="59">
        <f>AD806</f>
        <v>9207256.24847655</v>
      </c>
      <c r="E806" s="59">
        <f>AP806</f>
        <v>18802862.6369143</v>
      </c>
      <c r="F806" s="40" t="n"/>
      <c r="G806" s="51">
        <f>Assumptions!$C$8+G802+G805</f>
        <v>6411651.62400261</v>
      </c>
      <c r="H806" s="51">
        <f>G806+H802+H805</f>
        <v>6024380.39898351</v>
      </c>
      <c r="I806" s="51">
        <f>H806+I802+I805</f>
        <v>5663449.31124647</v>
      </c>
      <c r="J806" s="51">
        <f>I806+J802+J805</f>
        <v>5326817.21865593</v>
      </c>
      <c r="K806" s="51">
        <f>J806+K802+K805</f>
        <v>5200932.45025473</v>
      </c>
      <c r="L806" s="51">
        <f>K806+L802+L805</f>
        <v>5114129.15069206</v>
      </c>
      <c r="M806" s="51">
        <f>L806+M802+M805</f>
        <v>5073054.54443977</v>
      </c>
      <c r="N806" s="51">
        <f>M806+N802+N805</f>
        <v>5053201.0035435</v>
      </c>
      <c r="O806" s="51">
        <f>N806+O802+O805</f>
        <v>5053185.33727128</v>
      </c>
      <c r="P806" s="51">
        <f>O806+P802+P805</f>
        <v>5071737.24833471</v>
      </c>
      <c r="Q806" s="51">
        <f>P806+Q802+Q805</f>
        <v>5107688.97104241</v>
      </c>
      <c r="R806" s="51">
        <f>Q806+R802+R805</f>
        <v>5066347.32866174</v>
      </c>
      <c r="S806" s="51">
        <f>R806+S802+S805</f>
        <v>5198551.1168328</v>
      </c>
      <c r="T806" s="51">
        <f>S806+T802+T805</f>
        <v>5353972.44235285</v>
      </c>
      <c r="U806" s="51">
        <f>T806+U802+U805</f>
        <v>5531075.58311576</v>
      </c>
      <c r="V806" s="51">
        <f>U806+V802+V805</f>
        <v>5728450.30757584</v>
      </c>
      <c r="W806" s="51">
        <f>V806+W802+W805</f>
        <v>6108738.43114612</v>
      </c>
      <c r="X806" s="51">
        <f>W806+X802+X805</f>
        <v>6506612.28216289</v>
      </c>
      <c r="Y806" s="51">
        <f>X806+Y802+Y805</f>
        <v>6920973.47446857</v>
      </c>
      <c r="Z806" s="51">
        <f>Y806+Z802+Z805</f>
        <v>7350809.52325656</v>
      </c>
      <c r="AA806" s="51">
        <f>Z806+AA802+AA805</f>
        <v>7795186.29120842</v>
      </c>
      <c r="AB806" s="51">
        <f>AA806+AB802+AB805</f>
        <v>8253241.17583657</v>
      </c>
      <c r="AC806" s="51">
        <f>AB806+AC802+AC805</f>
        <v>8724176.95900349</v>
      </c>
      <c r="AD806" s="51">
        <f>AC806+AD802+AD805</f>
        <v>9207256.24847655</v>
      </c>
      <c r="AE806" s="51">
        <f>AD806+AE802+AE805</f>
        <v>9823070.4111937</v>
      </c>
      <c r="AF806" s="51">
        <f>AE806+AF802+AF805</f>
        <v>10459212.1899463</v>
      </c>
      <c r="AG806" s="51">
        <f>AF806+AG802+AG805</f>
        <v>11114354.2577048</v>
      </c>
      <c r="AH806" s="51">
        <f>AG806+AH802+AH805</f>
        <v>11787276.3661904</v>
      </c>
      <c r="AI806" s="51">
        <f>AH806+AI802+AI805</f>
        <v>12616203.0028297</v>
      </c>
      <c r="AJ806" s="51">
        <f>AI806+AJ802+AJ805</f>
        <v>13460585.1527527</v>
      </c>
      <c r="AK806" s="51">
        <f>AJ806+AK802+AK805</f>
        <v>14319469.3059795</v>
      </c>
      <c r="AL806" s="51">
        <f>AK806+AL802+AL805</f>
        <v>15191975.6182478</v>
      </c>
      <c r="AM806" s="51">
        <f>AL806+AM802+AM805</f>
        <v>16077291.5164547</v>
      </c>
      <c r="AN806" s="51">
        <f>AM806+AN802+AN805</f>
        <v>16974665.9247276</v>
      </c>
      <c r="AO806" s="51">
        <f>AN806+AO802+AO805</f>
        <v>17883404.0454484</v>
      </c>
      <c r="AP806" s="51">
        <f>AO806+AP802+AP805</f>
        <v>18802862.6369143</v>
      </c>
    </row>
    <row r="807">
      <c r="A807" s="11" t="inlineStr">
        <is>
          <t>Lowest cash in the year</t>
        </is>
      </c>
      <c r="B807" s="14" t="inlineStr">
        <is>
          <t>AED</t>
        </is>
      </c>
      <c r="C807" s="63">
        <f>MIN(G806:R806)</f>
        <v>5053185.33727128</v>
      </c>
      <c r="D807" s="63">
        <f>MIN(S806:AD806)</f>
        <v>5198551.1168328</v>
      </c>
      <c r="E807" s="63">
        <f>MIN(AE806:AP806)</f>
        <v>9823070.4111937</v>
      </c>
    </row>
    <row r="808">
      <c r="A808" s="11" t="inlineStr">
        <is>
          <t>Month of the lowest cash</t>
        </is>
      </c>
      <c r="B808" s="14" t="inlineStr">
        <is>
          <t>month</t>
        </is>
      </c>
      <c r="C808" s="64">
        <f>MATCH(C807,G806:R806,0)+0</f>
        <v>9</v>
      </c>
      <c r="D808" s="64">
        <f>MATCH(D807,S806:AD806,0)+12</f>
        <v>13</v>
      </c>
      <c r="E808" s="64">
        <f>MATCH(E807,AE806:AP806,0)+24</f>
        <v>25</v>
      </c>
    </row>
    <row r="809">
      <c r="A809" s="11" t="inlineStr">
        <is>
          <t>Month number if the result is positive (999 if not)</t>
        </is>
      </c>
      <c r="B809" s="14" t="inlineStr">
        <is>
          <t>month</t>
        </is>
      </c>
      <c r="G809" s="25">
        <f>IF(G802&gt;0,G726,999)</f>
        <v>999</v>
      </c>
      <c r="H809" s="25">
        <f>IF(H802&gt;0,H726,999)</f>
        <v>999</v>
      </c>
      <c r="I809" s="25">
        <f>IF(I802&gt;0,I726,999)</f>
        <v>999</v>
      </c>
      <c r="J809" s="25">
        <f>IF(J802&gt;0,J726,999)</f>
        <v>999</v>
      </c>
      <c r="K809" s="25">
        <f>IF(K802&gt;0,K726,999)</f>
        <v>999</v>
      </c>
      <c r="L809" s="25">
        <f>IF(L802&gt;0,L726,999)</f>
        <v>999</v>
      </c>
      <c r="M809" s="25">
        <f>IF(M802&gt;0,M726,999)</f>
        <v>999</v>
      </c>
      <c r="N809" s="25">
        <f>IF(N802&gt;0,N726,999)</f>
        <v>999</v>
      </c>
      <c r="O809" s="25">
        <f>IF(O802&gt;0,O726,999)</f>
        <v>999</v>
      </c>
      <c r="P809" s="25">
        <f>IF(P802&gt;0,P726,999)</f>
        <v>10</v>
      </c>
      <c r="Q809" s="25">
        <f>IF(Q802&gt;0,Q726,999)</f>
        <v>11</v>
      </c>
      <c r="R809" s="25">
        <f>IF(R802&gt;0,R726,999)</f>
        <v>999</v>
      </c>
      <c r="S809" s="25">
        <f>IF(S802&gt;0,S726,999)</f>
        <v>13</v>
      </c>
      <c r="T809" s="25">
        <f>IF(T802&gt;0,T726,999)</f>
        <v>14</v>
      </c>
      <c r="U809" s="25">
        <f>IF(U802&gt;0,U726,999)</f>
        <v>15</v>
      </c>
      <c r="V809" s="25">
        <f>IF(V802&gt;0,V726,999)</f>
        <v>16</v>
      </c>
      <c r="W809" s="25">
        <f>IF(W802&gt;0,W726,999)</f>
        <v>17</v>
      </c>
      <c r="X809" s="25">
        <f>IF(X802&gt;0,X726,999)</f>
        <v>18</v>
      </c>
      <c r="Y809" s="25">
        <f>IF(Y802&gt;0,Y726,999)</f>
        <v>19</v>
      </c>
      <c r="Z809" s="25">
        <f>IF(Z802&gt;0,Z726,999)</f>
        <v>20</v>
      </c>
      <c r="AA809" s="25">
        <f>IF(AA802&gt;0,AA726,999)</f>
        <v>21</v>
      </c>
      <c r="AB809" s="25">
        <f>IF(AB802&gt;0,AB726,999)</f>
        <v>22</v>
      </c>
      <c r="AC809" s="25">
        <f>IF(AC802&gt;0,AC726,999)</f>
        <v>23</v>
      </c>
      <c r="AD809" s="25">
        <f>IF(AD802&gt;0,AD726,999)</f>
        <v>24</v>
      </c>
      <c r="AE809" s="25">
        <f>IF(AE802&gt;0,AE726,999)</f>
        <v>25</v>
      </c>
      <c r="AF809" s="25">
        <f>IF(AF802&gt;0,AF726,999)</f>
        <v>26</v>
      </c>
      <c r="AG809" s="25">
        <f>IF(AG802&gt;0,AG726,999)</f>
        <v>27</v>
      </c>
      <c r="AH809" s="25">
        <f>IF(AH802&gt;0,AH726,999)</f>
        <v>28</v>
      </c>
      <c r="AI809" s="25">
        <f>IF(AI802&gt;0,AI726,999)</f>
        <v>29</v>
      </c>
      <c r="AJ809" s="25">
        <f>IF(AJ802&gt;0,AJ726,999)</f>
        <v>30</v>
      </c>
      <c r="AK809" s="25">
        <f>IF(AK802&gt;0,AK726,999)</f>
        <v>31</v>
      </c>
      <c r="AL809" s="25">
        <f>IF(AL802&gt;0,AL726,999)</f>
        <v>32</v>
      </c>
      <c r="AM809" s="25">
        <f>IF(AM802&gt;0,AM726,999)</f>
        <v>33</v>
      </c>
      <c r="AN809" s="25">
        <f>IF(AN802&gt;0,AN726,999)</f>
        <v>34</v>
      </c>
      <c r="AO809" s="25">
        <f>IF(AO802&gt;0,AO726,999)</f>
        <v>35</v>
      </c>
      <c r="AP809" s="25">
        <f>IF(AP802&gt;0,AP726,999)</f>
        <v>36</v>
      </c>
    </row>
    <row r="810">
      <c r="A810" s="11" t="inlineStr">
        <is>
          <t>Month number if cash is below zero (999 if not)</t>
        </is>
      </c>
      <c r="B810" s="14" t="inlineStr">
        <is>
          <t>month</t>
        </is>
      </c>
      <c r="G810" s="25">
        <f>IF(G806&lt;0,G726,999)</f>
        <v>999</v>
      </c>
      <c r="H810" s="25">
        <f>IF(H806&lt;0,H726,999)</f>
        <v>999</v>
      </c>
      <c r="I810" s="25">
        <f>IF(I806&lt;0,I726,999)</f>
        <v>999</v>
      </c>
      <c r="J810" s="25">
        <f>IF(J806&lt;0,J726,999)</f>
        <v>999</v>
      </c>
      <c r="K810" s="25">
        <f>IF(K806&lt;0,K726,999)</f>
        <v>999</v>
      </c>
      <c r="L810" s="25">
        <f>IF(L806&lt;0,L726,999)</f>
        <v>999</v>
      </c>
      <c r="M810" s="25">
        <f>IF(M806&lt;0,M726,999)</f>
        <v>999</v>
      </c>
      <c r="N810" s="25">
        <f>IF(N806&lt;0,N726,999)</f>
        <v>999</v>
      </c>
      <c r="O810" s="25">
        <f>IF(O806&lt;0,O726,999)</f>
        <v>999</v>
      </c>
      <c r="P810" s="25">
        <f>IF(P806&lt;0,P726,999)</f>
        <v>999</v>
      </c>
      <c r="Q810" s="25">
        <f>IF(Q806&lt;0,Q726,999)</f>
        <v>999</v>
      </c>
      <c r="R810" s="25">
        <f>IF(R806&lt;0,R726,999)</f>
        <v>999</v>
      </c>
      <c r="S810" s="25">
        <f>IF(S806&lt;0,S726,999)</f>
        <v>999</v>
      </c>
      <c r="T810" s="25">
        <f>IF(T806&lt;0,T726,999)</f>
        <v>999</v>
      </c>
      <c r="U810" s="25">
        <f>IF(U806&lt;0,U726,999)</f>
        <v>999</v>
      </c>
      <c r="V810" s="25">
        <f>IF(V806&lt;0,V726,999)</f>
        <v>999</v>
      </c>
      <c r="W810" s="25">
        <f>IF(W806&lt;0,W726,999)</f>
        <v>999</v>
      </c>
      <c r="X810" s="25">
        <f>IF(X806&lt;0,X726,999)</f>
        <v>999</v>
      </c>
      <c r="Y810" s="25">
        <f>IF(Y806&lt;0,Y726,999)</f>
        <v>999</v>
      </c>
      <c r="Z810" s="25">
        <f>IF(Z806&lt;0,Z726,999)</f>
        <v>999</v>
      </c>
      <c r="AA810" s="25">
        <f>IF(AA806&lt;0,AA726,999)</f>
        <v>999</v>
      </c>
      <c r="AB810" s="25">
        <f>IF(AB806&lt;0,AB726,999)</f>
        <v>999</v>
      </c>
      <c r="AC810" s="25">
        <f>IF(AC806&lt;0,AC726,999)</f>
        <v>999</v>
      </c>
      <c r="AD810" s="25">
        <f>IF(AD806&lt;0,AD726,999)</f>
        <v>999</v>
      </c>
      <c r="AE810" s="25">
        <f>IF(AE806&lt;0,AE726,999)</f>
        <v>999</v>
      </c>
      <c r="AF810" s="25">
        <f>IF(AF806&lt;0,AF726,999)</f>
        <v>999</v>
      </c>
      <c r="AG810" s="25">
        <f>IF(AG806&lt;0,AG726,999)</f>
        <v>999</v>
      </c>
      <c r="AH810" s="25">
        <f>IF(AH806&lt;0,AH726,999)</f>
        <v>999</v>
      </c>
      <c r="AI810" s="25">
        <f>IF(AI806&lt;0,AI726,999)</f>
        <v>999</v>
      </c>
      <c r="AJ810" s="25">
        <f>IF(AJ806&lt;0,AJ726,999)</f>
        <v>999</v>
      </c>
      <c r="AK810" s="25">
        <f>IF(AK806&lt;0,AK726,999)</f>
        <v>999</v>
      </c>
      <c r="AL810" s="25">
        <f>IF(AL806&lt;0,AL726,999)</f>
        <v>999</v>
      </c>
      <c r="AM810" s="25">
        <f>IF(AM806&lt;0,AM726,999)</f>
        <v>999</v>
      </c>
      <c r="AN810" s="25">
        <f>IF(AN806&lt;0,AN726,999)</f>
        <v>999</v>
      </c>
      <c r="AO810" s="25">
        <f>IF(AO806&lt;0,AO726,999)</f>
        <v>999</v>
      </c>
      <c r="AP810" s="25">
        <f>IF(AP806&lt;0,AP726,999)</f>
        <v>999</v>
      </c>
    </row>
    <row r="814">
      <c r="A814" s="52" t="inlineStr">
        <is>
          <t>Run 10: cost per install from Sensitivity!A10, conversion from Sensitivity!B6</t>
        </is>
      </c>
    </row>
    <row r="815">
      <c r="A815" s="53" t="inlineStr"/>
      <c r="B815" s="53" t="inlineStr">
        <is>
          <t>Unit</t>
        </is>
      </c>
      <c r="C815" s="54" t="inlineStr">
        <is>
          <t>Year 1</t>
        </is>
      </c>
      <c r="D815" s="54" t="inlineStr">
        <is>
          <t>Year 2</t>
        </is>
      </c>
      <c r="E815" s="54" t="inlineStr">
        <is>
          <t>Year 3</t>
        </is>
      </c>
      <c r="F815" s="54" t="inlineStr"/>
      <c r="G815" s="54" t="inlineStr">
        <is>
          <t>M1</t>
        </is>
      </c>
      <c r="H815" s="54" t="inlineStr">
        <is>
          <t>M2</t>
        </is>
      </c>
      <c r="I815" s="54" t="inlineStr">
        <is>
          <t>M3</t>
        </is>
      </c>
      <c r="J815" s="54" t="inlineStr">
        <is>
          <t>M4</t>
        </is>
      </c>
      <c r="K815" s="54" t="inlineStr">
        <is>
          <t>M5</t>
        </is>
      </c>
      <c r="L815" s="54" t="inlineStr">
        <is>
          <t>M6</t>
        </is>
      </c>
      <c r="M815" s="54" t="inlineStr">
        <is>
          <t>M7</t>
        </is>
      </c>
      <c r="N815" s="54" t="inlineStr">
        <is>
          <t>M8</t>
        </is>
      </c>
      <c r="O815" s="54" t="inlineStr">
        <is>
          <t>M9</t>
        </is>
      </c>
      <c r="P815" s="54" t="inlineStr">
        <is>
          <t>M10</t>
        </is>
      </c>
      <c r="Q815" s="54" t="inlineStr">
        <is>
          <t>M11</t>
        </is>
      </c>
      <c r="R815" s="54" t="inlineStr">
        <is>
          <t>M12</t>
        </is>
      </c>
      <c r="S815" s="54" t="inlineStr">
        <is>
          <t>M13</t>
        </is>
      </c>
      <c r="T815" s="54" t="inlineStr">
        <is>
          <t>M14</t>
        </is>
      </c>
      <c r="U815" s="54" t="inlineStr">
        <is>
          <t>M15</t>
        </is>
      </c>
      <c r="V815" s="54" t="inlineStr">
        <is>
          <t>M16</t>
        </is>
      </c>
      <c r="W815" s="54" t="inlineStr">
        <is>
          <t>M17</t>
        </is>
      </c>
      <c r="X815" s="54" t="inlineStr">
        <is>
          <t>M18</t>
        </is>
      </c>
      <c r="Y815" s="54" t="inlineStr">
        <is>
          <t>M19</t>
        </is>
      </c>
      <c r="Z815" s="54" t="inlineStr">
        <is>
          <t>M20</t>
        </is>
      </c>
      <c r="AA815" s="54" t="inlineStr">
        <is>
          <t>M21</t>
        </is>
      </c>
      <c r="AB815" s="54" t="inlineStr">
        <is>
          <t>M22</t>
        </is>
      </c>
      <c r="AC815" s="54" t="inlineStr">
        <is>
          <t>M23</t>
        </is>
      </c>
      <c r="AD815" s="54" t="inlineStr">
        <is>
          <t>M24</t>
        </is>
      </c>
      <c r="AE815" s="54" t="inlineStr">
        <is>
          <t>M25</t>
        </is>
      </c>
      <c r="AF815" s="54" t="inlineStr">
        <is>
          <t>M26</t>
        </is>
      </c>
      <c r="AG815" s="54" t="inlineStr">
        <is>
          <t>M27</t>
        </is>
      </c>
      <c r="AH815" s="54" t="inlineStr">
        <is>
          <t>M28</t>
        </is>
      </c>
      <c r="AI815" s="54" t="inlineStr">
        <is>
          <t>M29</t>
        </is>
      </c>
      <c r="AJ815" s="54" t="inlineStr">
        <is>
          <t>M30</t>
        </is>
      </c>
      <c r="AK815" s="54" t="inlineStr">
        <is>
          <t>M31</t>
        </is>
      </c>
      <c r="AL815" s="54" t="inlineStr">
        <is>
          <t>M32</t>
        </is>
      </c>
      <c r="AM815" s="54" t="inlineStr">
        <is>
          <t>M33</t>
        </is>
      </c>
      <c r="AN815" s="54" t="inlineStr">
        <is>
          <t>M34</t>
        </is>
      </c>
      <c r="AO815" s="54" t="inlineStr">
        <is>
          <t>M35</t>
        </is>
      </c>
      <c r="AP815" s="54" t="inlineStr">
        <is>
          <t>M36</t>
        </is>
      </c>
    </row>
    <row r="816">
      <c r="A816" s="14" t="inlineStr">
        <is>
          <t>Month</t>
        </is>
      </c>
      <c r="G816" s="55" t="n">
        <v>1</v>
      </c>
      <c r="H816" s="55">
        <f>G816+1</f>
        <v>2</v>
      </c>
      <c r="I816" s="55">
        <f>H816+1</f>
        <v>3</v>
      </c>
      <c r="J816" s="55">
        <f>I816+1</f>
        <v>4</v>
      </c>
      <c r="K816" s="55">
        <f>J816+1</f>
        <v>5</v>
      </c>
      <c r="L816" s="55">
        <f>K816+1</f>
        <v>6</v>
      </c>
      <c r="M816" s="55">
        <f>L816+1</f>
        <v>7</v>
      </c>
      <c r="N816" s="55">
        <f>M816+1</f>
        <v>8</v>
      </c>
      <c r="O816" s="55">
        <f>N816+1</f>
        <v>9</v>
      </c>
      <c r="P816" s="55">
        <f>O816+1</f>
        <v>10</v>
      </c>
      <c r="Q816" s="55">
        <f>P816+1</f>
        <v>11</v>
      </c>
      <c r="R816" s="55">
        <f>Q816+1</f>
        <v>12</v>
      </c>
      <c r="S816" s="55">
        <f>R816+1</f>
        <v>13</v>
      </c>
      <c r="T816" s="55">
        <f>S816+1</f>
        <v>14</v>
      </c>
      <c r="U816" s="55">
        <f>T816+1</f>
        <v>15</v>
      </c>
      <c r="V816" s="55">
        <f>U816+1</f>
        <v>16</v>
      </c>
      <c r="W816" s="55">
        <f>V816+1</f>
        <v>17</v>
      </c>
      <c r="X816" s="55">
        <f>W816+1</f>
        <v>18</v>
      </c>
      <c r="Y816" s="55">
        <f>X816+1</f>
        <v>19</v>
      </c>
      <c r="Z816" s="55">
        <f>Y816+1</f>
        <v>20</v>
      </c>
      <c r="AA816" s="55">
        <f>Z816+1</f>
        <v>21</v>
      </c>
      <c r="AB816" s="55">
        <f>AA816+1</f>
        <v>22</v>
      </c>
      <c r="AC816" s="55">
        <f>AB816+1</f>
        <v>23</v>
      </c>
      <c r="AD816" s="55">
        <f>AC816+1</f>
        <v>24</v>
      </c>
      <c r="AE816" s="55">
        <f>AD816+1</f>
        <v>25</v>
      </c>
      <c r="AF816" s="55">
        <f>AE816+1</f>
        <v>26</v>
      </c>
      <c r="AG816" s="55">
        <f>AF816+1</f>
        <v>27</v>
      </c>
      <c r="AH816" s="55">
        <f>AG816+1</f>
        <v>28</v>
      </c>
      <c r="AI816" s="55">
        <f>AH816+1</f>
        <v>29</v>
      </c>
      <c r="AJ816" s="55">
        <f>AI816+1</f>
        <v>30</v>
      </c>
      <c r="AK816" s="55">
        <f>AJ816+1</f>
        <v>31</v>
      </c>
      <c r="AL816" s="55">
        <f>AK816+1</f>
        <v>32</v>
      </c>
      <c r="AM816" s="55">
        <f>AL816+1</f>
        <v>33</v>
      </c>
      <c r="AN816" s="55">
        <f>AM816+1</f>
        <v>34</v>
      </c>
      <c r="AO816" s="55">
        <f>AN816+1</f>
        <v>35</v>
      </c>
      <c r="AP816" s="55">
        <f>AO816+1</f>
        <v>36</v>
      </c>
    </row>
    <row r="817">
      <c r="A817" s="14" t="inlineStr">
        <is>
          <t>Year</t>
        </is>
      </c>
      <c r="G817" s="55">
        <f>INT((G816-1)/12)+1</f>
        <v>1</v>
      </c>
      <c r="H817" s="55">
        <f>INT((H816-1)/12)+1</f>
        <v>1</v>
      </c>
      <c r="I817" s="55">
        <f>INT((I816-1)/12)+1</f>
        <v>1</v>
      </c>
      <c r="J817" s="55">
        <f>INT((J816-1)/12)+1</f>
        <v>1</v>
      </c>
      <c r="K817" s="55">
        <f>INT((K816-1)/12)+1</f>
        <v>1</v>
      </c>
      <c r="L817" s="55">
        <f>INT((L816-1)/12)+1</f>
        <v>1</v>
      </c>
      <c r="M817" s="55">
        <f>INT((M816-1)/12)+1</f>
        <v>1</v>
      </c>
      <c r="N817" s="55">
        <f>INT((N816-1)/12)+1</f>
        <v>1</v>
      </c>
      <c r="O817" s="55">
        <f>INT((O816-1)/12)+1</f>
        <v>1</v>
      </c>
      <c r="P817" s="55">
        <f>INT((P816-1)/12)+1</f>
        <v>1</v>
      </c>
      <c r="Q817" s="55">
        <f>INT((Q816-1)/12)+1</f>
        <v>1</v>
      </c>
      <c r="R817" s="55">
        <f>INT((R816-1)/12)+1</f>
        <v>1</v>
      </c>
      <c r="S817" s="55">
        <f>INT((S816-1)/12)+1</f>
        <v>2</v>
      </c>
      <c r="T817" s="55">
        <f>INT((T816-1)/12)+1</f>
        <v>2</v>
      </c>
      <c r="U817" s="55">
        <f>INT((U816-1)/12)+1</f>
        <v>2</v>
      </c>
      <c r="V817" s="55">
        <f>INT((V816-1)/12)+1</f>
        <v>2</v>
      </c>
      <c r="W817" s="55">
        <f>INT((W816-1)/12)+1</f>
        <v>2</v>
      </c>
      <c r="X817" s="55">
        <f>INT((X816-1)/12)+1</f>
        <v>2</v>
      </c>
      <c r="Y817" s="55">
        <f>INT((Y816-1)/12)+1</f>
        <v>2</v>
      </c>
      <c r="Z817" s="55">
        <f>INT((Z816-1)/12)+1</f>
        <v>2</v>
      </c>
      <c r="AA817" s="55">
        <f>INT((AA816-1)/12)+1</f>
        <v>2</v>
      </c>
      <c r="AB817" s="55">
        <f>INT((AB816-1)/12)+1</f>
        <v>2</v>
      </c>
      <c r="AC817" s="55">
        <f>INT((AC816-1)/12)+1</f>
        <v>2</v>
      </c>
      <c r="AD817" s="55">
        <f>INT((AD816-1)/12)+1</f>
        <v>2</v>
      </c>
      <c r="AE817" s="55">
        <f>INT((AE816-1)/12)+1</f>
        <v>3</v>
      </c>
      <c r="AF817" s="55">
        <f>INT((AF816-1)/12)+1</f>
        <v>3</v>
      </c>
      <c r="AG817" s="55">
        <f>INT((AG816-1)/12)+1</f>
        <v>3</v>
      </c>
      <c r="AH817" s="55">
        <f>INT((AH816-1)/12)+1</f>
        <v>3</v>
      </c>
      <c r="AI817" s="55">
        <f>INT((AI816-1)/12)+1</f>
        <v>3</v>
      </c>
      <c r="AJ817" s="55">
        <f>INT((AJ816-1)/12)+1</f>
        <v>3</v>
      </c>
      <c r="AK817" s="55">
        <f>INT((AK816-1)/12)+1</f>
        <v>3</v>
      </c>
      <c r="AL817" s="55">
        <f>INT((AL816-1)/12)+1</f>
        <v>3</v>
      </c>
      <c r="AM817" s="55">
        <f>INT((AM816-1)/12)+1</f>
        <v>3</v>
      </c>
      <c r="AN817" s="55">
        <f>INT((AN816-1)/12)+1</f>
        <v>3</v>
      </c>
      <c r="AO817" s="55">
        <f>INT((AO816-1)/12)+1</f>
        <v>3</v>
      </c>
      <c r="AP817" s="55">
        <f>INT((AP816-1)/12)+1</f>
        <v>3</v>
      </c>
    </row>
    <row r="818">
      <c r="A818" s="35" t="inlineStr">
        <is>
          <t>Acquisition</t>
        </is>
      </c>
    </row>
    <row r="820">
      <c r="A820" s="11" t="inlineStr">
        <is>
          <t>Performance marketing spend</t>
        </is>
      </c>
      <c r="B820" s="14" t="inlineStr">
        <is>
          <t>AED</t>
        </is>
      </c>
      <c r="C820" s="56">
        <f>SUM(G820:R820)</f>
        <v>1800000</v>
      </c>
      <c r="D820" s="56">
        <f>SUM(S820:AD820)</f>
        <v>2400000</v>
      </c>
      <c r="E820" s="56">
        <f>SUM(AE820:AP820)</f>
        <v>3000000</v>
      </c>
      <c r="G820" s="12">
        <f>CHOOSE(G817,Assumptions!$C$11,Assumptions!$C$12,Assumptions!$C$13)</f>
        <v>150000</v>
      </c>
      <c r="H820" s="12">
        <f>CHOOSE(H817,Assumptions!$C$11,Assumptions!$C$12,Assumptions!$C$13)</f>
        <v>150000</v>
      </c>
      <c r="I820" s="12">
        <f>CHOOSE(I817,Assumptions!$C$11,Assumptions!$C$12,Assumptions!$C$13)</f>
        <v>150000</v>
      </c>
      <c r="J820" s="12">
        <f>CHOOSE(J817,Assumptions!$C$11,Assumptions!$C$12,Assumptions!$C$13)</f>
        <v>150000</v>
      </c>
      <c r="K820" s="12">
        <f>CHOOSE(K817,Assumptions!$C$11,Assumptions!$C$12,Assumptions!$C$13)</f>
        <v>150000</v>
      </c>
      <c r="L820" s="12">
        <f>CHOOSE(L817,Assumptions!$C$11,Assumptions!$C$12,Assumptions!$C$13)</f>
        <v>150000</v>
      </c>
      <c r="M820" s="12">
        <f>CHOOSE(M817,Assumptions!$C$11,Assumptions!$C$12,Assumptions!$C$13)</f>
        <v>150000</v>
      </c>
      <c r="N820" s="12">
        <f>CHOOSE(N817,Assumptions!$C$11,Assumptions!$C$12,Assumptions!$C$13)</f>
        <v>150000</v>
      </c>
      <c r="O820" s="12">
        <f>CHOOSE(O817,Assumptions!$C$11,Assumptions!$C$12,Assumptions!$C$13)</f>
        <v>150000</v>
      </c>
      <c r="P820" s="12">
        <f>CHOOSE(P817,Assumptions!$C$11,Assumptions!$C$12,Assumptions!$C$13)</f>
        <v>150000</v>
      </c>
      <c r="Q820" s="12">
        <f>CHOOSE(Q817,Assumptions!$C$11,Assumptions!$C$12,Assumptions!$C$13)</f>
        <v>150000</v>
      </c>
      <c r="R820" s="12">
        <f>CHOOSE(R817,Assumptions!$C$11,Assumptions!$C$12,Assumptions!$C$13)</f>
        <v>150000</v>
      </c>
      <c r="S820" s="12">
        <f>CHOOSE(S817,Assumptions!$C$11,Assumptions!$C$12,Assumptions!$C$13)</f>
        <v>200000</v>
      </c>
      <c r="T820" s="12">
        <f>CHOOSE(T817,Assumptions!$C$11,Assumptions!$C$12,Assumptions!$C$13)</f>
        <v>200000</v>
      </c>
      <c r="U820" s="12">
        <f>CHOOSE(U817,Assumptions!$C$11,Assumptions!$C$12,Assumptions!$C$13)</f>
        <v>200000</v>
      </c>
      <c r="V820" s="12">
        <f>CHOOSE(V817,Assumptions!$C$11,Assumptions!$C$12,Assumptions!$C$13)</f>
        <v>200000</v>
      </c>
      <c r="W820" s="12">
        <f>CHOOSE(W817,Assumptions!$C$11,Assumptions!$C$12,Assumptions!$C$13)</f>
        <v>200000</v>
      </c>
      <c r="X820" s="12">
        <f>CHOOSE(X817,Assumptions!$C$11,Assumptions!$C$12,Assumptions!$C$13)</f>
        <v>200000</v>
      </c>
      <c r="Y820" s="12">
        <f>CHOOSE(Y817,Assumptions!$C$11,Assumptions!$C$12,Assumptions!$C$13)</f>
        <v>200000</v>
      </c>
      <c r="Z820" s="12">
        <f>CHOOSE(Z817,Assumptions!$C$11,Assumptions!$C$12,Assumptions!$C$13)</f>
        <v>200000</v>
      </c>
      <c r="AA820" s="12">
        <f>CHOOSE(AA817,Assumptions!$C$11,Assumptions!$C$12,Assumptions!$C$13)</f>
        <v>200000</v>
      </c>
      <c r="AB820" s="12">
        <f>CHOOSE(AB817,Assumptions!$C$11,Assumptions!$C$12,Assumptions!$C$13)</f>
        <v>200000</v>
      </c>
      <c r="AC820" s="12">
        <f>CHOOSE(AC817,Assumptions!$C$11,Assumptions!$C$12,Assumptions!$C$13)</f>
        <v>200000</v>
      </c>
      <c r="AD820" s="12">
        <f>CHOOSE(AD817,Assumptions!$C$11,Assumptions!$C$12,Assumptions!$C$13)</f>
        <v>200000</v>
      </c>
      <c r="AE820" s="12">
        <f>CHOOSE(AE817,Assumptions!$C$11,Assumptions!$C$12,Assumptions!$C$13)</f>
        <v>250000</v>
      </c>
      <c r="AF820" s="12">
        <f>CHOOSE(AF817,Assumptions!$C$11,Assumptions!$C$12,Assumptions!$C$13)</f>
        <v>250000</v>
      </c>
      <c r="AG820" s="12">
        <f>CHOOSE(AG817,Assumptions!$C$11,Assumptions!$C$12,Assumptions!$C$13)</f>
        <v>250000</v>
      </c>
      <c r="AH820" s="12">
        <f>CHOOSE(AH817,Assumptions!$C$11,Assumptions!$C$12,Assumptions!$C$13)</f>
        <v>250000</v>
      </c>
      <c r="AI820" s="12">
        <f>CHOOSE(AI817,Assumptions!$C$11,Assumptions!$C$12,Assumptions!$C$13)</f>
        <v>250000</v>
      </c>
      <c r="AJ820" s="12">
        <f>CHOOSE(AJ817,Assumptions!$C$11,Assumptions!$C$12,Assumptions!$C$13)</f>
        <v>250000</v>
      </c>
      <c r="AK820" s="12">
        <f>CHOOSE(AK817,Assumptions!$C$11,Assumptions!$C$12,Assumptions!$C$13)</f>
        <v>250000</v>
      </c>
      <c r="AL820" s="12">
        <f>CHOOSE(AL817,Assumptions!$C$11,Assumptions!$C$12,Assumptions!$C$13)</f>
        <v>250000</v>
      </c>
      <c r="AM820" s="12">
        <f>CHOOSE(AM817,Assumptions!$C$11,Assumptions!$C$12,Assumptions!$C$13)</f>
        <v>250000</v>
      </c>
      <c r="AN820" s="12">
        <f>CHOOSE(AN817,Assumptions!$C$11,Assumptions!$C$12,Assumptions!$C$13)</f>
        <v>250000</v>
      </c>
      <c r="AO820" s="12">
        <f>CHOOSE(AO817,Assumptions!$C$11,Assumptions!$C$12,Assumptions!$C$13)</f>
        <v>250000</v>
      </c>
      <c r="AP820" s="12">
        <f>CHOOSE(AP817,Assumptions!$C$11,Assumptions!$C$12,Assumptions!$C$13)</f>
        <v>250000</v>
      </c>
    </row>
    <row r="821">
      <c r="A821" s="11" t="inlineStr">
        <is>
          <t>Installs</t>
        </is>
      </c>
      <c r="B821" s="14" t="inlineStr">
        <is>
          <t>installs</t>
        </is>
      </c>
      <c r="C821" s="56">
        <f>SUM(G821:R821)</f>
        <v>51428.5714285714</v>
      </c>
      <c r="D821" s="56">
        <f>SUM(S821:AD821)</f>
        <v>68571.4285714286</v>
      </c>
      <c r="E821" s="56">
        <f>SUM(AE821:AP821)</f>
        <v>85714.2857142857</v>
      </c>
      <c r="G821" s="12">
        <f>G820/Sensitivity!$A$10</f>
        <v>4285.71428571429</v>
      </c>
      <c r="H821" s="12">
        <f>H820/Sensitivity!$A$10</f>
        <v>4285.71428571429</v>
      </c>
      <c r="I821" s="12">
        <f>I820/Sensitivity!$A$10</f>
        <v>4285.71428571429</v>
      </c>
      <c r="J821" s="12">
        <f>J820/Sensitivity!$A$10</f>
        <v>4285.71428571429</v>
      </c>
      <c r="K821" s="12">
        <f>K820/Sensitivity!$A$10</f>
        <v>4285.71428571429</v>
      </c>
      <c r="L821" s="12">
        <f>L820/Sensitivity!$A$10</f>
        <v>4285.71428571429</v>
      </c>
      <c r="M821" s="12">
        <f>M820/Sensitivity!$A$10</f>
        <v>4285.71428571429</v>
      </c>
      <c r="N821" s="12">
        <f>N820/Sensitivity!$A$10</f>
        <v>4285.71428571429</v>
      </c>
      <c r="O821" s="12">
        <f>O820/Sensitivity!$A$10</f>
        <v>4285.71428571429</v>
      </c>
      <c r="P821" s="12">
        <f>P820/Sensitivity!$A$10</f>
        <v>4285.71428571429</v>
      </c>
      <c r="Q821" s="12">
        <f>Q820/Sensitivity!$A$10</f>
        <v>4285.71428571429</v>
      </c>
      <c r="R821" s="12">
        <f>R820/Sensitivity!$A$10</f>
        <v>4285.71428571429</v>
      </c>
      <c r="S821" s="12">
        <f>S820/Sensitivity!$A$10</f>
        <v>5714.28571428572</v>
      </c>
      <c r="T821" s="12">
        <f>T820/Sensitivity!$A$10</f>
        <v>5714.28571428572</v>
      </c>
      <c r="U821" s="12">
        <f>U820/Sensitivity!$A$10</f>
        <v>5714.28571428572</v>
      </c>
      <c r="V821" s="12">
        <f>V820/Sensitivity!$A$10</f>
        <v>5714.28571428572</v>
      </c>
      <c r="W821" s="12">
        <f>W820/Sensitivity!$A$10</f>
        <v>5714.28571428572</v>
      </c>
      <c r="X821" s="12">
        <f>X820/Sensitivity!$A$10</f>
        <v>5714.28571428572</v>
      </c>
      <c r="Y821" s="12">
        <f>Y820/Sensitivity!$A$10</f>
        <v>5714.28571428572</v>
      </c>
      <c r="Z821" s="12">
        <f>Z820/Sensitivity!$A$10</f>
        <v>5714.28571428572</v>
      </c>
      <c r="AA821" s="12">
        <f>AA820/Sensitivity!$A$10</f>
        <v>5714.28571428572</v>
      </c>
      <c r="AB821" s="12">
        <f>AB820/Sensitivity!$A$10</f>
        <v>5714.28571428572</v>
      </c>
      <c r="AC821" s="12">
        <f>AC820/Sensitivity!$A$10</f>
        <v>5714.28571428572</v>
      </c>
      <c r="AD821" s="12">
        <f>AD820/Sensitivity!$A$10</f>
        <v>5714.28571428572</v>
      </c>
      <c r="AE821" s="12">
        <f>AE820/Sensitivity!$A$10</f>
        <v>7142.85714285714</v>
      </c>
      <c r="AF821" s="12">
        <f>AF820/Sensitivity!$A$10</f>
        <v>7142.85714285714</v>
      </c>
      <c r="AG821" s="12">
        <f>AG820/Sensitivity!$A$10</f>
        <v>7142.85714285714</v>
      </c>
      <c r="AH821" s="12">
        <f>AH820/Sensitivity!$A$10</f>
        <v>7142.85714285714</v>
      </c>
      <c r="AI821" s="12">
        <f>AI820/Sensitivity!$A$10</f>
        <v>7142.85714285714</v>
      </c>
      <c r="AJ821" s="12">
        <f>AJ820/Sensitivity!$A$10</f>
        <v>7142.85714285714</v>
      </c>
      <c r="AK821" s="12">
        <f>AK820/Sensitivity!$A$10</f>
        <v>7142.85714285714</v>
      </c>
      <c r="AL821" s="12">
        <f>AL820/Sensitivity!$A$10</f>
        <v>7142.85714285714</v>
      </c>
      <c r="AM821" s="12">
        <f>AM820/Sensitivity!$A$10</f>
        <v>7142.85714285714</v>
      </c>
      <c r="AN821" s="12">
        <f>AN820/Sensitivity!$A$10</f>
        <v>7142.85714285714</v>
      </c>
      <c r="AO821" s="12">
        <f>AO820/Sensitivity!$A$10</f>
        <v>7142.85714285714</v>
      </c>
      <c r="AP821" s="12">
        <f>AP820/Sensitivity!$A$10</f>
        <v>7142.85714285714</v>
      </c>
    </row>
    <row r="822">
      <c r="A822" s="11" t="inlineStr">
        <is>
          <t>Paid members (installs x conversion)</t>
        </is>
      </c>
      <c r="B822" s="14" t="inlineStr">
        <is>
          <t>members</t>
        </is>
      </c>
      <c r="C822" s="56">
        <f>SUM(G822:R822)</f>
        <v>1542.85714285714</v>
      </c>
      <c r="D822" s="56">
        <f>SUM(S822:AD822)</f>
        <v>2057.14285714286</v>
      </c>
      <c r="E822" s="56">
        <f>SUM(AE822:AP822)</f>
        <v>2571.42857142857</v>
      </c>
      <c r="G822" s="12">
        <f>G821*Sensitivity!$B$6</f>
        <v>128.571428571429</v>
      </c>
      <c r="H822" s="12">
        <f>H821*Sensitivity!$B$6</f>
        <v>128.571428571429</v>
      </c>
      <c r="I822" s="12">
        <f>I821*Sensitivity!$B$6</f>
        <v>128.571428571429</v>
      </c>
      <c r="J822" s="12">
        <f>J821*Sensitivity!$B$6</f>
        <v>128.571428571429</v>
      </c>
      <c r="K822" s="12">
        <f>K821*Sensitivity!$B$6</f>
        <v>128.571428571429</v>
      </c>
      <c r="L822" s="12">
        <f>L821*Sensitivity!$B$6</f>
        <v>128.571428571429</v>
      </c>
      <c r="M822" s="12">
        <f>M821*Sensitivity!$B$6</f>
        <v>128.571428571429</v>
      </c>
      <c r="N822" s="12">
        <f>N821*Sensitivity!$B$6</f>
        <v>128.571428571429</v>
      </c>
      <c r="O822" s="12">
        <f>O821*Sensitivity!$B$6</f>
        <v>128.571428571429</v>
      </c>
      <c r="P822" s="12">
        <f>P821*Sensitivity!$B$6</f>
        <v>128.571428571429</v>
      </c>
      <c r="Q822" s="12">
        <f>Q821*Sensitivity!$B$6</f>
        <v>128.571428571429</v>
      </c>
      <c r="R822" s="12">
        <f>R821*Sensitivity!$B$6</f>
        <v>128.571428571429</v>
      </c>
      <c r="S822" s="12">
        <f>S821*Sensitivity!$B$6</f>
        <v>171.428571428571</v>
      </c>
      <c r="T822" s="12">
        <f>T821*Sensitivity!$B$6</f>
        <v>171.428571428571</v>
      </c>
      <c r="U822" s="12">
        <f>U821*Sensitivity!$B$6</f>
        <v>171.428571428571</v>
      </c>
      <c r="V822" s="12">
        <f>V821*Sensitivity!$B$6</f>
        <v>171.428571428571</v>
      </c>
      <c r="W822" s="12">
        <f>W821*Sensitivity!$B$6</f>
        <v>171.428571428571</v>
      </c>
      <c r="X822" s="12">
        <f>X821*Sensitivity!$B$6</f>
        <v>171.428571428571</v>
      </c>
      <c r="Y822" s="12">
        <f>Y821*Sensitivity!$B$6</f>
        <v>171.428571428571</v>
      </c>
      <c r="Z822" s="12">
        <f>Z821*Sensitivity!$B$6</f>
        <v>171.428571428571</v>
      </c>
      <c r="AA822" s="12">
        <f>AA821*Sensitivity!$B$6</f>
        <v>171.428571428571</v>
      </c>
      <c r="AB822" s="12">
        <f>AB821*Sensitivity!$B$6</f>
        <v>171.428571428571</v>
      </c>
      <c r="AC822" s="12">
        <f>AC821*Sensitivity!$B$6</f>
        <v>171.428571428571</v>
      </c>
      <c r="AD822" s="12">
        <f>AD821*Sensitivity!$B$6</f>
        <v>171.428571428571</v>
      </c>
      <c r="AE822" s="12">
        <f>AE821*Sensitivity!$B$6</f>
        <v>214.285714285714</v>
      </c>
      <c r="AF822" s="12">
        <f>AF821*Sensitivity!$B$6</f>
        <v>214.285714285714</v>
      </c>
      <c r="AG822" s="12">
        <f>AG821*Sensitivity!$B$6</f>
        <v>214.285714285714</v>
      </c>
      <c r="AH822" s="12">
        <f>AH821*Sensitivity!$B$6</f>
        <v>214.285714285714</v>
      </c>
      <c r="AI822" s="12">
        <f>AI821*Sensitivity!$B$6</f>
        <v>214.285714285714</v>
      </c>
      <c r="AJ822" s="12">
        <f>AJ821*Sensitivity!$B$6</f>
        <v>214.285714285714</v>
      </c>
      <c r="AK822" s="12">
        <f>AK821*Sensitivity!$B$6</f>
        <v>214.285714285714</v>
      </c>
      <c r="AL822" s="12">
        <f>AL821*Sensitivity!$B$6</f>
        <v>214.285714285714</v>
      </c>
      <c r="AM822" s="12">
        <f>AM821*Sensitivity!$B$6</f>
        <v>214.285714285714</v>
      </c>
      <c r="AN822" s="12">
        <f>AN821*Sensitivity!$B$6</f>
        <v>214.285714285714</v>
      </c>
      <c r="AO822" s="12">
        <f>AO821*Sensitivity!$B$6</f>
        <v>214.285714285714</v>
      </c>
      <c r="AP822" s="12">
        <f>AP821*Sensitivity!$B$6</f>
        <v>214.285714285714</v>
      </c>
    </row>
    <row r="823">
      <c r="A823" s="11" t="inlineStr">
        <is>
          <t>Organic, PR and creator members</t>
        </is>
      </c>
      <c r="B823" s="14" t="inlineStr">
        <is>
          <t>members</t>
        </is>
      </c>
      <c r="C823" s="56">
        <f>SUM(G823:R823)</f>
        <v>925.714285714286</v>
      </c>
      <c r="D823" s="56">
        <f>SUM(S823:AD823)</f>
        <v>1234.28571428571</v>
      </c>
      <c r="E823" s="56">
        <f>SUM(AE823:AP823)</f>
        <v>1542.85714285714</v>
      </c>
      <c r="G823" s="12">
        <f>G822*Assumptions!$C$16</f>
        <v>77.1428571428571</v>
      </c>
      <c r="H823" s="12">
        <f>H822*Assumptions!$C$16</f>
        <v>77.1428571428571</v>
      </c>
      <c r="I823" s="12">
        <f>I822*Assumptions!$C$16</f>
        <v>77.1428571428571</v>
      </c>
      <c r="J823" s="12">
        <f>J822*Assumptions!$C$16</f>
        <v>77.1428571428571</v>
      </c>
      <c r="K823" s="12">
        <f>K822*Assumptions!$C$16</f>
        <v>77.1428571428571</v>
      </c>
      <c r="L823" s="12">
        <f>L822*Assumptions!$C$16</f>
        <v>77.1428571428571</v>
      </c>
      <c r="M823" s="12">
        <f>M822*Assumptions!$C$16</f>
        <v>77.1428571428571</v>
      </c>
      <c r="N823" s="12">
        <f>N822*Assumptions!$C$16</f>
        <v>77.1428571428571</v>
      </c>
      <c r="O823" s="12">
        <f>O822*Assumptions!$C$16</f>
        <v>77.1428571428571</v>
      </c>
      <c r="P823" s="12">
        <f>P822*Assumptions!$C$16</f>
        <v>77.1428571428571</v>
      </c>
      <c r="Q823" s="12">
        <f>Q822*Assumptions!$C$16</f>
        <v>77.1428571428571</v>
      </c>
      <c r="R823" s="12">
        <f>R822*Assumptions!$C$16</f>
        <v>77.1428571428571</v>
      </c>
      <c r="S823" s="12">
        <f>S822*Assumptions!$C$16</f>
        <v>102.857142857143</v>
      </c>
      <c r="T823" s="12">
        <f>T822*Assumptions!$C$16</f>
        <v>102.857142857143</v>
      </c>
      <c r="U823" s="12">
        <f>U822*Assumptions!$C$16</f>
        <v>102.857142857143</v>
      </c>
      <c r="V823" s="12">
        <f>V822*Assumptions!$C$16</f>
        <v>102.857142857143</v>
      </c>
      <c r="W823" s="12">
        <f>W822*Assumptions!$C$16</f>
        <v>102.857142857143</v>
      </c>
      <c r="X823" s="12">
        <f>X822*Assumptions!$C$16</f>
        <v>102.857142857143</v>
      </c>
      <c r="Y823" s="12">
        <f>Y822*Assumptions!$C$16</f>
        <v>102.857142857143</v>
      </c>
      <c r="Z823" s="12">
        <f>Z822*Assumptions!$C$16</f>
        <v>102.857142857143</v>
      </c>
      <c r="AA823" s="12">
        <f>AA822*Assumptions!$C$16</f>
        <v>102.857142857143</v>
      </c>
      <c r="AB823" s="12">
        <f>AB822*Assumptions!$C$16</f>
        <v>102.857142857143</v>
      </c>
      <c r="AC823" s="12">
        <f>AC822*Assumptions!$C$16</f>
        <v>102.857142857143</v>
      </c>
      <c r="AD823" s="12">
        <f>AD822*Assumptions!$C$16</f>
        <v>102.857142857143</v>
      </c>
      <c r="AE823" s="12">
        <f>AE822*Assumptions!$C$16</f>
        <v>128.571428571429</v>
      </c>
      <c r="AF823" s="12">
        <f>AF822*Assumptions!$C$16</f>
        <v>128.571428571429</v>
      </c>
      <c r="AG823" s="12">
        <f>AG822*Assumptions!$C$16</f>
        <v>128.571428571429</v>
      </c>
      <c r="AH823" s="12">
        <f>AH822*Assumptions!$C$16</f>
        <v>128.571428571429</v>
      </c>
      <c r="AI823" s="12">
        <f>AI822*Assumptions!$C$16</f>
        <v>128.571428571429</v>
      </c>
      <c r="AJ823" s="12">
        <f>AJ822*Assumptions!$C$16</f>
        <v>128.571428571429</v>
      </c>
      <c r="AK823" s="12">
        <f>AK822*Assumptions!$C$16</f>
        <v>128.571428571429</v>
      </c>
      <c r="AL823" s="12">
        <f>AL822*Assumptions!$C$16</f>
        <v>128.571428571429</v>
      </c>
      <c r="AM823" s="12">
        <f>AM822*Assumptions!$C$16</f>
        <v>128.571428571429</v>
      </c>
      <c r="AN823" s="12">
        <f>AN822*Assumptions!$C$16</f>
        <v>128.571428571429</v>
      </c>
      <c r="AO823" s="12">
        <f>AO822*Assumptions!$C$16</f>
        <v>128.571428571429</v>
      </c>
      <c r="AP823" s="12">
        <f>AP822*Assumptions!$C$16</f>
        <v>128.571428571429</v>
      </c>
    </row>
    <row r="824">
      <c r="A824" s="4" t="inlineStr">
        <is>
          <t>New individual members</t>
        </is>
      </c>
      <c r="B824" s="14" t="inlineStr">
        <is>
          <t>members</t>
        </is>
      </c>
      <c r="C824" s="56">
        <f>SUM(G824:R824)</f>
        <v>2468.57142857143</v>
      </c>
      <c r="D824" s="56">
        <f>SUM(S824:AD824)</f>
        <v>3291.42857142857</v>
      </c>
      <c r="E824" s="56">
        <f>SUM(AE824:AP824)</f>
        <v>4114.28571428571</v>
      </c>
      <c r="G824" s="57">
        <f>G822+G823</f>
        <v>205.714285714286</v>
      </c>
      <c r="H824" s="57">
        <f>H822+H823</f>
        <v>205.714285714286</v>
      </c>
      <c r="I824" s="57">
        <f>I822+I823</f>
        <v>205.714285714286</v>
      </c>
      <c r="J824" s="57">
        <f>J822+J823</f>
        <v>205.714285714286</v>
      </c>
      <c r="K824" s="57">
        <f>K822+K823</f>
        <v>205.714285714286</v>
      </c>
      <c r="L824" s="57">
        <f>L822+L823</f>
        <v>205.714285714286</v>
      </c>
      <c r="M824" s="57">
        <f>M822+M823</f>
        <v>205.714285714286</v>
      </c>
      <c r="N824" s="57">
        <f>N822+N823</f>
        <v>205.714285714286</v>
      </c>
      <c r="O824" s="57">
        <f>O822+O823</f>
        <v>205.714285714286</v>
      </c>
      <c r="P824" s="57">
        <f>P822+P823</f>
        <v>205.714285714286</v>
      </c>
      <c r="Q824" s="57">
        <f>Q822+Q823</f>
        <v>205.714285714286</v>
      </c>
      <c r="R824" s="57">
        <f>R822+R823</f>
        <v>205.714285714286</v>
      </c>
      <c r="S824" s="57">
        <f>S822+S823</f>
        <v>274.285714285714</v>
      </c>
      <c r="T824" s="57">
        <f>T822+T823</f>
        <v>274.285714285714</v>
      </c>
      <c r="U824" s="57">
        <f>U822+U823</f>
        <v>274.285714285714</v>
      </c>
      <c r="V824" s="57">
        <f>V822+V823</f>
        <v>274.285714285714</v>
      </c>
      <c r="W824" s="57">
        <f>W822+W823</f>
        <v>274.285714285714</v>
      </c>
      <c r="X824" s="57">
        <f>X822+X823</f>
        <v>274.285714285714</v>
      </c>
      <c r="Y824" s="57">
        <f>Y822+Y823</f>
        <v>274.285714285714</v>
      </c>
      <c r="Z824" s="57">
        <f>Z822+Z823</f>
        <v>274.285714285714</v>
      </c>
      <c r="AA824" s="57">
        <f>AA822+AA823</f>
        <v>274.285714285714</v>
      </c>
      <c r="AB824" s="57">
        <f>AB822+AB823</f>
        <v>274.285714285714</v>
      </c>
      <c r="AC824" s="57">
        <f>AC822+AC823</f>
        <v>274.285714285714</v>
      </c>
      <c r="AD824" s="57">
        <f>AD822+AD823</f>
        <v>274.285714285714</v>
      </c>
      <c r="AE824" s="57">
        <f>AE822+AE823</f>
        <v>342.857142857143</v>
      </c>
      <c r="AF824" s="57">
        <f>AF822+AF823</f>
        <v>342.857142857143</v>
      </c>
      <c r="AG824" s="57">
        <f>AG822+AG823</f>
        <v>342.857142857143</v>
      </c>
      <c r="AH824" s="57">
        <f>AH822+AH823</f>
        <v>342.857142857143</v>
      </c>
      <c r="AI824" s="57">
        <f>AI822+AI823</f>
        <v>342.857142857143</v>
      </c>
      <c r="AJ824" s="57">
        <f>AJ822+AJ823</f>
        <v>342.857142857143</v>
      </c>
      <c r="AK824" s="57">
        <f>AK822+AK823</f>
        <v>342.857142857143</v>
      </c>
      <c r="AL824" s="57">
        <f>AL822+AL823</f>
        <v>342.857142857143</v>
      </c>
      <c r="AM824" s="57">
        <f>AM822+AM823</f>
        <v>342.857142857143</v>
      </c>
      <c r="AN824" s="57">
        <f>AN822+AN823</f>
        <v>342.857142857143</v>
      </c>
      <c r="AO824" s="57">
        <f>AO822+AO823</f>
        <v>342.857142857143</v>
      </c>
      <c r="AP824" s="57">
        <f>AP822+AP823</f>
        <v>342.857142857143</v>
      </c>
    </row>
    <row r="825">
      <c r="A825" s="11" t="inlineStr">
        <is>
          <t xml:space="preserve">  on the weekly plan</t>
        </is>
      </c>
      <c r="B825" s="14" t="inlineStr">
        <is>
          <t>members</t>
        </is>
      </c>
      <c r="C825" s="56">
        <f>SUM(G825:R825)</f>
        <v>370.285714285714</v>
      </c>
      <c r="D825" s="56">
        <f>SUM(S825:AD825)</f>
        <v>493.714285714286</v>
      </c>
      <c r="E825" s="56">
        <f>SUM(AE825:AP825)</f>
        <v>617.142857142857</v>
      </c>
      <c r="G825" s="12">
        <f>G824*Assumptions!$C$19</f>
        <v>30.8571428571428</v>
      </c>
      <c r="H825" s="12">
        <f>H824*Assumptions!$C$19</f>
        <v>30.8571428571428</v>
      </c>
      <c r="I825" s="12">
        <f>I824*Assumptions!$C$19</f>
        <v>30.8571428571428</v>
      </c>
      <c r="J825" s="12">
        <f>J824*Assumptions!$C$19</f>
        <v>30.8571428571428</v>
      </c>
      <c r="K825" s="12">
        <f>K824*Assumptions!$C$19</f>
        <v>30.8571428571428</v>
      </c>
      <c r="L825" s="12">
        <f>L824*Assumptions!$C$19</f>
        <v>30.8571428571428</v>
      </c>
      <c r="M825" s="12">
        <f>M824*Assumptions!$C$19</f>
        <v>30.8571428571428</v>
      </c>
      <c r="N825" s="12">
        <f>N824*Assumptions!$C$19</f>
        <v>30.8571428571428</v>
      </c>
      <c r="O825" s="12">
        <f>O824*Assumptions!$C$19</f>
        <v>30.8571428571428</v>
      </c>
      <c r="P825" s="12">
        <f>P824*Assumptions!$C$19</f>
        <v>30.8571428571428</v>
      </c>
      <c r="Q825" s="12">
        <f>Q824*Assumptions!$C$19</f>
        <v>30.8571428571428</v>
      </c>
      <c r="R825" s="12">
        <f>R824*Assumptions!$C$19</f>
        <v>30.8571428571428</v>
      </c>
      <c r="S825" s="12">
        <f>S824*Assumptions!$C$19</f>
        <v>41.1428571428571</v>
      </c>
      <c r="T825" s="12">
        <f>T824*Assumptions!$C$19</f>
        <v>41.1428571428571</v>
      </c>
      <c r="U825" s="12">
        <f>U824*Assumptions!$C$19</f>
        <v>41.1428571428571</v>
      </c>
      <c r="V825" s="12">
        <f>V824*Assumptions!$C$19</f>
        <v>41.1428571428571</v>
      </c>
      <c r="W825" s="12">
        <f>W824*Assumptions!$C$19</f>
        <v>41.1428571428571</v>
      </c>
      <c r="X825" s="12">
        <f>X824*Assumptions!$C$19</f>
        <v>41.1428571428571</v>
      </c>
      <c r="Y825" s="12">
        <f>Y824*Assumptions!$C$19</f>
        <v>41.1428571428571</v>
      </c>
      <c r="Z825" s="12">
        <f>Z824*Assumptions!$C$19</f>
        <v>41.1428571428571</v>
      </c>
      <c r="AA825" s="12">
        <f>AA824*Assumptions!$C$19</f>
        <v>41.1428571428571</v>
      </c>
      <c r="AB825" s="12">
        <f>AB824*Assumptions!$C$19</f>
        <v>41.1428571428571</v>
      </c>
      <c r="AC825" s="12">
        <f>AC824*Assumptions!$C$19</f>
        <v>41.1428571428571</v>
      </c>
      <c r="AD825" s="12">
        <f>AD824*Assumptions!$C$19</f>
        <v>41.1428571428571</v>
      </c>
      <c r="AE825" s="12">
        <f>AE824*Assumptions!$C$19</f>
        <v>51.4285714285714</v>
      </c>
      <c r="AF825" s="12">
        <f>AF824*Assumptions!$C$19</f>
        <v>51.4285714285714</v>
      </c>
      <c r="AG825" s="12">
        <f>AG824*Assumptions!$C$19</f>
        <v>51.4285714285714</v>
      </c>
      <c r="AH825" s="12">
        <f>AH824*Assumptions!$C$19</f>
        <v>51.4285714285714</v>
      </c>
      <c r="AI825" s="12">
        <f>AI824*Assumptions!$C$19</f>
        <v>51.4285714285714</v>
      </c>
      <c r="AJ825" s="12">
        <f>AJ824*Assumptions!$C$19</f>
        <v>51.4285714285714</v>
      </c>
      <c r="AK825" s="12">
        <f>AK824*Assumptions!$C$19</f>
        <v>51.4285714285714</v>
      </c>
      <c r="AL825" s="12">
        <f>AL824*Assumptions!$C$19</f>
        <v>51.4285714285714</v>
      </c>
      <c r="AM825" s="12">
        <f>AM824*Assumptions!$C$19</f>
        <v>51.4285714285714</v>
      </c>
      <c r="AN825" s="12">
        <f>AN824*Assumptions!$C$19</f>
        <v>51.4285714285714</v>
      </c>
      <c r="AO825" s="12">
        <f>AO824*Assumptions!$C$19</f>
        <v>51.4285714285714</v>
      </c>
      <c r="AP825" s="12">
        <f>AP824*Assumptions!$C$19</f>
        <v>51.4285714285714</v>
      </c>
    </row>
    <row r="826">
      <c r="A826" s="11" t="inlineStr">
        <is>
          <t xml:space="preserve">  on the monthly plan</t>
        </is>
      </c>
      <c r="B826" s="14" t="inlineStr">
        <is>
          <t>members</t>
        </is>
      </c>
      <c r="C826" s="56">
        <f>SUM(G826:R826)</f>
        <v>1110.85714285714</v>
      </c>
      <c r="D826" s="56">
        <f>SUM(S826:AD826)</f>
        <v>1481.14285714286</v>
      </c>
      <c r="E826" s="56">
        <f>SUM(AE826:AP826)</f>
        <v>1851.42857142857</v>
      </c>
      <c r="G826" s="12">
        <f>G824*Assumptions!$C$18</f>
        <v>92.5714285714286</v>
      </c>
      <c r="H826" s="12">
        <f>H824*Assumptions!$C$18</f>
        <v>92.5714285714286</v>
      </c>
      <c r="I826" s="12">
        <f>I824*Assumptions!$C$18</f>
        <v>92.5714285714286</v>
      </c>
      <c r="J826" s="12">
        <f>J824*Assumptions!$C$18</f>
        <v>92.5714285714286</v>
      </c>
      <c r="K826" s="12">
        <f>K824*Assumptions!$C$18</f>
        <v>92.5714285714286</v>
      </c>
      <c r="L826" s="12">
        <f>L824*Assumptions!$C$18</f>
        <v>92.5714285714286</v>
      </c>
      <c r="M826" s="12">
        <f>M824*Assumptions!$C$18</f>
        <v>92.5714285714286</v>
      </c>
      <c r="N826" s="12">
        <f>N824*Assumptions!$C$18</f>
        <v>92.5714285714286</v>
      </c>
      <c r="O826" s="12">
        <f>O824*Assumptions!$C$18</f>
        <v>92.5714285714286</v>
      </c>
      <c r="P826" s="12">
        <f>P824*Assumptions!$C$18</f>
        <v>92.5714285714286</v>
      </c>
      <c r="Q826" s="12">
        <f>Q824*Assumptions!$C$18</f>
        <v>92.5714285714286</v>
      </c>
      <c r="R826" s="12">
        <f>R824*Assumptions!$C$18</f>
        <v>92.5714285714286</v>
      </c>
      <c r="S826" s="12">
        <f>S824*Assumptions!$C$18</f>
        <v>123.428571428571</v>
      </c>
      <c r="T826" s="12">
        <f>T824*Assumptions!$C$18</f>
        <v>123.428571428571</v>
      </c>
      <c r="U826" s="12">
        <f>U824*Assumptions!$C$18</f>
        <v>123.428571428571</v>
      </c>
      <c r="V826" s="12">
        <f>V824*Assumptions!$C$18</f>
        <v>123.428571428571</v>
      </c>
      <c r="W826" s="12">
        <f>W824*Assumptions!$C$18</f>
        <v>123.428571428571</v>
      </c>
      <c r="X826" s="12">
        <f>X824*Assumptions!$C$18</f>
        <v>123.428571428571</v>
      </c>
      <c r="Y826" s="12">
        <f>Y824*Assumptions!$C$18</f>
        <v>123.428571428571</v>
      </c>
      <c r="Z826" s="12">
        <f>Z824*Assumptions!$C$18</f>
        <v>123.428571428571</v>
      </c>
      <c r="AA826" s="12">
        <f>AA824*Assumptions!$C$18</f>
        <v>123.428571428571</v>
      </c>
      <c r="AB826" s="12">
        <f>AB824*Assumptions!$C$18</f>
        <v>123.428571428571</v>
      </c>
      <c r="AC826" s="12">
        <f>AC824*Assumptions!$C$18</f>
        <v>123.428571428571</v>
      </c>
      <c r="AD826" s="12">
        <f>AD824*Assumptions!$C$18</f>
        <v>123.428571428571</v>
      </c>
      <c r="AE826" s="12">
        <f>AE824*Assumptions!$C$18</f>
        <v>154.285714285714</v>
      </c>
      <c r="AF826" s="12">
        <f>AF824*Assumptions!$C$18</f>
        <v>154.285714285714</v>
      </c>
      <c r="AG826" s="12">
        <f>AG824*Assumptions!$C$18</f>
        <v>154.285714285714</v>
      </c>
      <c r="AH826" s="12">
        <f>AH824*Assumptions!$C$18</f>
        <v>154.285714285714</v>
      </c>
      <c r="AI826" s="12">
        <f>AI824*Assumptions!$C$18</f>
        <v>154.285714285714</v>
      </c>
      <c r="AJ826" s="12">
        <f>AJ824*Assumptions!$C$18</f>
        <v>154.285714285714</v>
      </c>
      <c r="AK826" s="12">
        <f>AK824*Assumptions!$C$18</f>
        <v>154.285714285714</v>
      </c>
      <c r="AL826" s="12">
        <f>AL824*Assumptions!$C$18</f>
        <v>154.285714285714</v>
      </c>
      <c r="AM826" s="12">
        <f>AM824*Assumptions!$C$18</f>
        <v>154.285714285714</v>
      </c>
      <c r="AN826" s="12">
        <f>AN824*Assumptions!$C$18</f>
        <v>154.285714285714</v>
      </c>
      <c r="AO826" s="12">
        <f>AO824*Assumptions!$C$18</f>
        <v>154.285714285714</v>
      </c>
      <c r="AP826" s="12">
        <f>AP824*Assumptions!$C$18</f>
        <v>154.285714285714</v>
      </c>
    </row>
    <row r="827">
      <c r="A827" s="35" t="inlineStr">
        <is>
          <t>Members (end of month)</t>
        </is>
      </c>
      <c r="B827" s="14" t="inlineStr">
        <is>
          <t>members</t>
        </is>
      </c>
      <c r="C827" s="56">
        <f>SUM(G827:R827)</f>
        <v>987.428571428571</v>
      </c>
      <c r="D827" s="56">
        <f>SUM(S827:AD827)</f>
        <v>1316.57142857143</v>
      </c>
      <c r="E827" s="56">
        <f>SUM(AE827:AP827)</f>
        <v>1645.71428571429</v>
      </c>
      <c r="G827" s="12">
        <f>G824*Assumptions!$C$17</f>
        <v>82.2857142857143</v>
      </c>
      <c r="H827" s="12">
        <f>H824*Assumptions!$C$17</f>
        <v>82.2857142857143</v>
      </c>
      <c r="I827" s="12">
        <f>I824*Assumptions!$C$17</f>
        <v>82.2857142857143</v>
      </c>
      <c r="J827" s="12">
        <f>J824*Assumptions!$C$17</f>
        <v>82.2857142857143</v>
      </c>
      <c r="K827" s="12">
        <f>K824*Assumptions!$C$17</f>
        <v>82.2857142857143</v>
      </c>
      <c r="L827" s="12">
        <f>L824*Assumptions!$C$17</f>
        <v>82.2857142857143</v>
      </c>
      <c r="M827" s="12">
        <f>M824*Assumptions!$C$17</f>
        <v>82.2857142857143</v>
      </c>
      <c r="N827" s="12">
        <f>N824*Assumptions!$C$17</f>
        <v>82.2857142857143</v>
      </c>
      <c r="O827" s="12">
        <f>O824*Assumptions!$C$17</f>
        <v>82.2857142857143</v>
      </c>
      <c r="P827" s="12">
        <f>P824*Assumptions!$C$17</f>
        <v>82.2857142857143</v>
      </c>
      <c r="Q827" s="12">
        <f>Q824*Assumptions!$C$17</f>
        <v>82.2857142857143</v>
      </c>
      <c r="R827" s="12">
        <f>R824*Assumptions!$C$17</f>
        <v>82.2857142857143</v>
      </c>
      <c r="S827" s="12">
        <f>S824*Assumptions!$C$17</f>
        <v>109.714285714286</v>
      </c>
      <c r="T827" s="12">
        <f>T824*Assumptions!$C$17</f>
        <v>109.714285714286</v>
      </c>
      <c r="U827" s="12">
        <f>U824*Assumptions!$C$17</f>
        <v>109.714285714286</v>
      </c>
      <c r="V827" s="12">
        <f>V824*Assumptions!$C$17</f>
        <v>109.714285714286</v>
      </c>
      <c r="W827" s="12">
        <f>W824*Assumptions!$C$17</f>
        <v>109.714285714286</v>
      </c>
      <c r="X827" s="12">
        <f>X824*Assumptions!$C$17</f>
        <v>109.714285714286</v>
      </c>
      <c r="Y827" s="12">
        <f>Y824*Assumptions!$C$17</f>
        <v>109.714285714286</v>
      </c>
      <c r="Z827" s="12">
        <f>Z824*Assumptions!$C$17</f>
        <v>109.714285714286</v>
      </c>
      <c r="AA827" s="12">
        <f>AA824*Assumptions!$C$17</f>
        <v>109.714285714286</v>
      </c>
      <c r="AB827" s="12">
        <f>AB824*Assumptions!$C$17</f>
        <v>109.714285714286</v>
      </c>
      <c r="AC827" s="12">
        <f>AC824*Assumptions!$C$17</f>
        <v>109.714285714286</v>
      </c>
      <c r="AD827" s="12">
        <f>AD824*Assumptions!$C$17</f>
        <v>109.714285714286</v>
      </c>
      <c r="AE827" s="12">
        <f>AE824*Assumptions!$C$17</f>
        <v>137.142857142857</v>
      </c>
      <c r="AF827" s="12">
        <f>AF824*Assumptions!$C$17</f>
        <v>137.142857142857</v>
      </c>
      <c r="AG827" s="12">
        <f>AG824*Assumptions!$C$17</f>
        <v>137.142857142857</v>
      </c>
      <c r="AH827" s="12">
        <f>AH824*Assumptions!$C$17</f>
        <v>137.142857142857</v>
      </c>
      <c r="AI827" s="12">
        <f>AI824*Assumptions!$C$17</f>
        <v>137.142857142857</v>
      </c>
      <c r="AJ827" s="12">
        <f>AJ824*Assumptions!$C$17</f>
        <v>137.142857142857</v>
      </c>
      <c r="AK827" s="12">
        <f>AK824*Assumptions!$C$17</f>
        <v>137.142857142857</v>
      </c>
      <c r="AL827" s="12">
        <f>AL824*Assumptions!$C$17</f>
        <v>137.142857142857</v>
      </c>
      <c r="AM827" s="12">
        <f>AM824*Assumptions!$C$17</f>
        <v>137.142857142857</v>
      </c>
      <c r="AN827" s="12">
        <f>AN824*Assumptions!$C$17</f>
        <v>137.142857142857</v>
      </c>
      <c r="AO827" s="12">
        <f>AO824*Assumptions!$C$17</f>
        <v>137.142857142857</v>
      </c>
      <c r="AP827" s="12">
        <f>AP824*Assumptions!$C$17</f>
        <v>137.142857142857</v>
      </c>
    </row>
    <row r="830">
      <c r="A830" s="11" t="inlineStr">
        <is>
          <t>Weekly payers</t>
        </is>
      </c>
      <c r="B830" s="14" t="inlineStr">
        <is>
          <t>members</t>
        </is>
      </c>
      <c r="C830" s="56">
        <f>R830</f>
        <v>201.684559931568</v>
      </c>
      <c r="D830" s="56">
        <f>AD830</f>
        <v>312.410288727252</v>
      </c>
      <c r="E830" s="56">
        <f>AP830</f>
        <v>403.518821279671</v>
      </c>
      <c r="G830" s="12">
        <f>G825</f>
        <v>30.8571428571428</v>
      </c>
      <c r="H830" s="12">
        <f>G830*(1-Assumptions!$C$21)+H825</f>
        <v>58.0114285714286</v>
      </c>
      <c r="I830" s="12">
        <f>H830*(1-Assumptions!$C$21)+I825</f>
        <v>81.9072</v>
      </c>
      <c r="J830" s="12">
        <f>I830*(1-Assumptions!$C$21)+J825</f>
        <v>102.935478857143</v>
      </c>
      <c r="K830" s="12">
        <f>J830*(1-Assumptions!$C$21)+K825</f>
        <v>121.440364251429</v>
      </c>
      <c r="L830" s="12">
        <f>K830*(1-Assumptions!$C$21)+L825</f>
        <v>137.7246633984</v>
      </c>
      <c r="M830" s="12">
        <f>L830*(1-Assumptions!$C$21)+M825</f>
        <v>152.054846647735</v>
      </c>
      <c r="N830" s="12">
        <f>M830*(1-Assumptions!$C$21)+N825</f>
        <v>164.665407907149</v>
      </c>
      <c r="O830" s="12">
        <f>N830*(1-Assumptions!$C$21)+O825</f>
        <v>175.762701815434</v>
      </c>
      <c r="P830" s="12">
        <f>O830*(1-Assumptions!$C$21)+P825</f>
        <v>185.528320454725</v>
      </c>
      <c r="Q830" s="12">
        <f>P830*(1-Assumptions!$C$21)+Q825</f>
        <v>194.122064857301</v>
      </c>
      <c r="R830" s="12">
        <f>Q830*(1-Assumptions!$C$21)+R825</f>
        <v>201.684559931568</v>
      </c>
      <c r="S830" s="12">
        <f>R830*(1-Assumptions!$C$21)+S825</f>
        <v>218.625269882637</v>
      </c>
      <c r="T830" s="12">
        <f>S830*(1-Assumptions!$C$21)+T825</f>
        <v>233.533094639577</v>
      </c>
      <c r="U830" s="12">
        <f>T830*(1-Assumptions!$C$21)+U825</f>
        <v>246.651980425685</v>
      </c>
      <c r="V830" s="12">
        <f>U830*(1-Assumptions!$C$21)+V825</f>
        <v>258.19659991746</v>
      </c>
      <c r="W830" s="12">
        <f>V830*(1-Assumptions!$C$21)+W825</f>
        <v>268.355865070222</v>
      </c>
      <c r="X830" s="12">
        <f>W830*(1-Assumptions!$C$21)+X825</f>
        <v>277.296018404653</v>
      </c>
      <c r="Y830" s="12">
        <f>X830*(1-Assumptions!$C$21)+Y825</f>
        <v>285.163353338952</v>
      </c>
      <c r="Z830" s="12">
        <f>Y830*(1-Assumptions!$C$21)+Z825</f>
        <v>292.086608081134</v>
      </c>
      <c r="AA830" s="12">
        <f>Z830*(1-Assumptions!$C$21)+AA825</f>
        <v>298.179072254255</v>
      </c>
      <c r="AB830" s="12">
        <f>AA830*(1-Assumptions!$C$21)+AB825</f>
        <v>303.540440726602</v>
      </c>
      <c r="AC830" s="12">
        <f>AB830*(1-Assumptions!$C$21)+AC825</f>
        <v>308.258444982267</v>
      </c>
      <c r="AD830" s="12">
        <f>AC830*(1-Assumptions!$C$21)+AD825</f>
        <v>312.410288727252</v>
      </c>
      <c r="AE830" s="12">
        <f>AD830*(1-Assumptions!$C$21)+AE825</f>
        <v>326.349625508553</v>
      </c>
      <c r="AF830" s="12">
        <f>AE830*(1-Assumptions!$C$21)+AF825</f>
        <v>338.616241876098</v>
      </c>
      <c r="AG830" s="12">
        <f>AF830*(1-Assumptions!$C$21)+AG825</f>
        <v>349.410864279538</v>
      </c>
      <c r="AH830" s="12">
        <f>AG830*(1-Assumptions!$C$21)+AH825</f>
        <v>358.910131994565</v>
      </c>
      <c r="AI830" s="12">
        <f>AH830*(1-Assumptions!$C$21)+AI825</f>
        <v>367.269487583789</v>
      </c>
      <c r="AJ830" s="12">
        <f>AI830*(1-Assumptions!$C$21)+AJ825</f>
        <v>374.625720502305</v>
      </c>
      <c r="AK830" s="12">
        <f>AJ830*(1-Assumptions!$C$21)+AK825</f>
        <v>381.0992054706</v>
      </c>
      <c r="AL830" s="12">
        <f>AK830*(1-Assumptions!$C$21)+AL825</f>
        <v>386.7958722427</v>
      </c>
      <c r="AM830" s="12">
        <f>AL830*(1-Assumptions!$C$21)+AM825</f>
        <v>391.808939002147</v>
      </c>
      <c r="AN830" s="12">
        <f>AM830*(1-Assumptions!$C$21)+AN825</f>
        <v>396.220437750461</v>
      </c>
      <c r="AO830" s="12">
        <f>AN830*(1-Assumptions!$C$21)+AO825</f>
        <v>400.102556648977</v>
      </c>
      <c r="AP830" s="12">
        <f>AO830*(1-Assumptions!$C$21)+AP825</f>
        <v>403.518821279671</v>
      </c>
    </row>
    <row r="831">
      <c r="A831" s="11" t="inlineStr">
        <is>
          <t>Monthly payers</t>
        </is>
      </c>
      <c r="B831" s="14" t="inlineStr">
        <is>
          <t>members</t>
        </is>
      </c>
      <c r="C831" s="56">
        <f>R831</f>
        <v>808.580085715152</v>
      </c>
      <c r="D831" s="56">
        <f>AD831</f>
        <v>1462.92646989963</v>
      </c>
      <c r="E831" s="56">
        <f>AP831</f>
        <v>2043.86990229665</v>
      </c>
      <c r="G831" s="12">
        <f>G826</f>
        <v>92.5714285714286</v>
      </c>
      <c r="H831" s="12">
        <f>G831*(1-Assumptions!$C$22)+H826</f>
        <v>179.588571428571</v>
      </c>
      <c r="I831" s="12">
        <f>H831*(1-Assumptions!$C$22)+I826</f>
        <v>261.384685714286</v>
      </c>
      <c r="J831" s="12">
        <f>I831*(1-Assumptions!$C$22)+J826</f>
        <v>338.273033142857</v>
      </c>
      <c r="K831" s="12">
        <f>J831*(1-Assumptions!$C$22)+K826</f>
        <v>410.548079725714</v>
      </c>
      <c r="L831" s="12">
        <f>K831*(1-Assumptions!$C$22)+L826</f>
        <v>478.4866235136</v>
      </c>
      <c r="M831" s="12">
        <f>L831*(1-Assumptions!$C$22)+M826</f>
        <v>542.348854674212</v>
      </c>
      <c r="N831" s="12">
        <f>M831*(1-Assumptions!$C$22)+N826</f>
        <v>602.379351965188</v>
      </c>
      <c r="O831" s="12">
        <f>N831*(1-Assumptions!$C$22)+O826</f>
        <v>658.808019418705</v>
      </c>
      <c r="P831" s="12">
        <f>O831*(1-Assumptions!$C$22)+P826</f>
        <v>711.850966825012</v>
      </c>
      <c r="Q831" s="12">
        <f>P831*(1-Assumptions!$C$22)+Q826</f>
        <v>761.711337386939</v>
      </c>
      <c r="R831" s="12">
        <f>Q831*(1-Assumptions!$C$22)+R826</f>
        <v>808.580085715152</v>
      </c>
      <c r="S831" s="12">
        <f>R831*(1-Assumptions!$C$22)+S826</f>
        <v>883.493852000814</v>
      </c>
      <c r="T831" s="12">
        <f>S831*(1-Assumptions!$C$22)+T826</f>
        <v>953.912792309336</v>
      </c>
      <c r="U831" s="12">
        <f>T831*(1-Assumptions!$C$22)+U826</f>
        <v>1020.10659619935</v>
      </c>
      <c r="V831" s="12">
        <f>U831*(1-Assumptions!$C$22)+V826</f>
        <v>1082.32877185596</v>
      </c>
      <c r="W831" s="12">
        <f>V831*(1-Assumptions!$C$22)+W826</f>
        <v>1140.81761697317</v>
      </c>
      <c r="X831" s="12">
        <f>W831*(1-Assumptions!$C$22)+X826</f>
        <v>1195.79713138335</v>
      </c>
      <c r="Y831" s="12">
        <f>X831*(1-Assumptions!$C$22)+Y826</f>
        <v>1247.47787492892</v>
      </c>
      <c r="Z831" s="12">
        <f>Y831*(1-Assumptions!$C$22)+Z826</f>
        <v>1296.05777386176</v>
      </c>
      <c r="AA831" s="12">
        <f>Z831*(1-Assumptions!$C$22)+AA826</f>
        <v>1341.72287885863</v>
      </c>
      <c r="AB831" s="12">
        <f>AA831*(1-Assumptions!$C$22)+AB826</f>
        <v>1384.64807755568</v>
      </c>
      <c r="AC831" s="12">
        <f>AB831*(1-Assumptions!$C$22)+AC826</f>
        <v>1424.99776433091</v>
      </c>
      <c r="AD831" s="12">
        <f>AC831*(1-Assumptions!$C$22)+AD826</f>
        <v>1462.92646989963</v>
      </c>
      <c r="AE831" s="12">
        <f>AD831*(1-Assumptions!$C$22)+AE826</f>
        <v>1529.43659599136</v>
      </c>
      <c r="AF831" s="12">
        <f>AE831*(1-Assumptions!$C$22)+AF826</f>
        <v>1591.9561145176</v>
      </c>
      <c r="AG831" s="12">
        <f>AF831*(1-Assumptions!$C$22)+AG826</f>
        <v>1650.72446193225</v>
      </c>
      <c r="AH831" s="12">
        <f>AG831*(1-Assumptions!$C$22)+AH826</f>
        <v>1705.96670850203</v>
      </c>
      <c r="AI831" s="12">
        <f>AH831*(1-Assumptions!$C$22)+AI826</f>
        <v>1757.89442027763</v>
      </c>
      <c r="AJ831" s="12">
        <f>AI831*(1-Assumptions!$C$22)+AJ826</f>
        <v>1806.70646934668</v>
      </c>
      <c r="AK831" s="12">
        <f>AJ831*(1-Assumptions!$C$22)+AK826</f>
        <v>1852.5897954716</v>
      </c>
      <c r="AL831" s="12">
        <f>AK831*(1-Assumptions!$C$22)+AL826</f>
        <v>1895.72012202901</v>
      </c>
      <c r="AM831" s="12">
        <f>AL831*(1-Assumptions!$C$22)+AM826</f>
        <v>1936.26262899299</v>
      </c>
      <c r="AN831" s="12">
        <f>AM831*(1-Assumptions!$C$22)+AN826</f>
        <v>1974.37258553912</v>
      </c>
      <c r="AO831" s="12">
        <f>AN831*(1-Assumptions!$C$22)+AO826</f>
        <v>2010.19594469249</v>
      </c>
      <c r="AP831" s="12">
        <f>AO831*(1-Assumptions!$C$22)+AP826</f>
        <v>2043.86990229665</v>
      </c>
    </row>
    <row r="832">
      <c r="A832" s="11" t="inlineStr">
        <is>
          <t>Annual plans paid this month (new and renewals)</t>
        </is>
      </c>
      <c r="B832" s="14" t="inlineStr">
        <is>
          <t>members</t>
        </is>
      </c>
      <c r="C832" s="56">
        <f>SUM(G832:R832)</f>
        <v>987.428571428571</v>
      </c>
      <c r="D832" s="56">
        <f>SUM(S832:AD832)</f>
        <v>1909.02857142857</v>
      </c>
      <c r="E832" s="56">
        <f>SUM(AE832:AP832)</f>
        <v>2791.13142857143</v>
      </c>
      <c r="G832" s="12">
        <f>G827</f>
        <v>82.2857142857143</v>
      </c>
      <c r="H832" s="12">
        <f>H827</f>
        <v>82.2857142857143</v>
      </c>
      <c r="I832" s="12">
        <f>I827</f>
        <v>82.2857142857143</v>
      </c>
      <c r="J832" s="12">
        <f>J827</f>
        <v>82.2857142857143</v>
      </c>
      <c r="K832" s="12">
        <f>K827</f>
        <v>82.2857142857143</v>
      </c>
      <c r="L832" s="12">
        <f>L827</f>
        <v>82.2857142857143</v>
      </c>
      <c r="M832" s="12">
        <f>M827</f>
        <v>82.2857142857143</v>
      </c>
      <c r="N832" s="12">
        <f>N827</f>
        <v>82.2857142857143</v>
      </c>
      <c r="O832" s="12">
        <f>O827</f>
        <v>82.2857142857143</v>
      </c>
      <c r="P832" s="12">
        <f>P827</f>
        <v>82.2857142857143</v>
      </c>
      <c r="Q832" s="12">
        <f>Q827</f>
        <v>82.2857142857143</v>
      </c>
      <c r="R832" s="12">
        <f>R827</f>
        <v>82.2857142857143</v>
      </c>
      <c r="S832" s="12">
        <f>S827+Assumptions!$C$23*G832</f>
        <v>159.085714285714</v>
      </c>
      <c r="T832" s="12">
        <f>T827+Assumptions!$C$23*H832</f>
        <v>159.085714285714</v>
      </c>
      <c r="U832" s="12">
        <f>U827+Assumptions!$C$23*I832</f>
        <v>159.085714285714</v>
      </c>
      <c r="V832" s="12">
        <f>V827+Assumptions!$C$23*J832</f>
        <v>159.085714285714</v>
      </c>
      <c r="W832" s="12">
        <f>W827+Assumptions!$C$23*K832</f>
        <v>159.085714285714</v>
      </c>
      <c r="X832" s="12">
        <f>X827+Assumptions!$C$23*L832</f>
        <v>159.085714285714</v>
      </c>
      <c r="Y832" s="12">
        <f>Y827+Assumptions!$C$23*M832</f>
        <v>159.085714285714</v>
      </c>
      <c r="Z832" s="12">
        <f>Z827+Assumptions!$C$23*N832</f>
        <v>159.085714285714</v>
      </c>
      <c r="AA832" s="12">
        <f>AA827+Assumptions!$C$23*O832</f>
        <v>159.085714285714</v>
      </c>
      <c r="AB832" s="12">
        <f>AB827+Assumptions!$C$23*P832</f>
        <v>159.085714285714</v>
      </c>
      <c r="AC832" s="12">
        <f>AC827+Assumptions!$C$23*Q832</f>
        <v>159.085714285714</v>
      </c>
      <c r="AD832" s="12">
        <f>AD827+Assumptions!$C$23*R832</f>
        <v>159.085714285714</v>
      </c>
      <c r="AE832" s="12">
        <f>AE827+Assumptions!$C$23*S832</f>
        <v>232.594285714286</v>
      </c>
      <c r="AF832" s="12">
        <f>AF827+Assumptions!$C$23*T832</f>
        <v>232.594285714286</v>
      </c>
      <c r="AG832" s="12">
        <f>AG827+Assumptions!$C$23*U832</f>
        <v>232.594285714286</v>
      </c>
      <c r="AH832" s="12">
        <f>AH827+Assumptions!$C$23*V832</f>
        <v>232.594285714286</v>
      </c>
      <c r="AI832" s="12">
        <f>AI827+Assumptions!$C$23*W832</f>
        <v>232.594285714286</v>
      </c>
      <c r="AJ832" s="12">
        <f>AJ827+Assumptions!$C$23*X832</f>
        <v>232.594285714286</v>
      </c>
      <c r="AK832" s="12">
        <f>AK827+Assumptions!$C$23*Y832</f>
        <v>232.594285714286</v>
      </c>
      <c r="AL832" s="12">
        <f>AL827+Assumptions!$C$23*Z832</f>
        <v>232.594285714286</v>
      </c>
      <c r="AM832" s="12">
        <f>AM827+Assumptions!$C$23*AA832</f>
        <v>232.594285714286</v>
      </c>
      <c r="AN832" s="12">
        <f>AN827+Assumptions!$C$23*AB832</f>
        <v>232.594285714286</v>
      </c>
      <c r="AO832" s="12">
        <f>AO827+Assumptions!$C$23*AC832</f>
        <v>232.594285714286</v>
      </c>
      <c r="AP832" s="12">
        <f>AP827+Assumptions!$C$23*AD832</f>
        <v>232.594285714286</v>
      </c>
    </row>
    <row r="833">
      <c r="A833" s="11" t="inlineStr">
        <is>
          <t>Annual members (paid in the last 12 months)</t>
        </is>
      </c>
      <c r="B833" s="14" t="inlineStr">
        <is>
          <t>members</t>
        </is>
      </c>
      <c r="C833" s="56">
        <f>R833</f>
        <v>987.428571428571</v>
      </c>
      <c r="D833" s="56">
        <f>AD833</f>
        <v>1909.02857142857</v>
      </c>
      <c r="E833" s="56">
        <f>AP833</f>
        <v>2791.13142857143</v>
      </c>
      <c r="G833" s="12">
        <f>SUM(G832:G832)</f>
        <v>82.2857142857143</v>
      </c>
      <c r="H833" s="12">
        <f>SUM(G832:H832)</f>
        <v>164.571428571429</v>
      </c>
      <c r="I833" s="12">
        <f>SUM(G832:I832)</f>
        <v>246.857142857143</v>
      </c>
      <c r="J833" s="12">
        <f>SUM(G832:J832)</f>
        <v>329.142857142857</v>
      </c>
      <c r="K833" s="12">
        <f>SUM(G832:K832)</f>
        <v>411.428571428571</v>
      </c>
      <c r="L833" s="12">
        <f>SUM(G832:L832)</f>
        <v>493.714285714286</v>
      </c>
      <c r="M833" s="12">
        <f>SUM(G832:M832)</f>
        <v>576</v>
      </c>
      <c r="N833" s="12">
        <f>SUM(G832:N832)</f>
        <v>658.285714285714</v>
      </c>
      <c r="O833" s="12">
        <f>SUM(G832:O832)</f>
        <v>740.571428571428</v>
      </c>
      <c r="P833" s="12">
        <f>SUM(G832:P832)</f>
        <v>822.857142857143</v>
      </c>
      <c r="Q833" s="12">
        <f>SUM(G832:Q832)</f>
        <v>905.142857142857</v>
      </c>
      <c r="R833" s="12">
        <f>SUM(G832:R832)</f>
        <v>987.428571428571</v>
      </c>
      <c r="S833" s="12">
        <f>SUM(H832:S832)</f>
        <v>1064.22857142857</v>
      </c>
      <c r="T833" s="12">
        <f>SUM(I832:T832)</f>
        <v>1141.02857142857</v>
      </c>
      <c r="U833" s="12">
        <f>SUM(J832:U832)</f>
        <v>1217.82857142857</v>
      </c>
      <c r="V833" s="12">
        <f>SUM(K832:V832)</f>
        <v>1294.62857142857</v>
      </c>
      <c r="W833" s="12">
        <f>SUM(L832:W832)</f>
        <v>1371.42857142857</v>
      </c>
      <c r="X833" s="12">
        <f>SUM(M832:X832)</f>
        <v>1448.22857142857</v>
      </c>
      <c r="Y833" s="12">
        <f>SUM(N832:Y832)</f>
        <v>1525.02857142857</v>
      </c>
      <c r="Z833" s="12">
        <f>SUM(O832:Z832)</f>
        <v>1601.82857142857</v>
      </c>
      <c r="AA833" s="12">
        <f>SUM(P832:AA832)</f>
        <v>1678.62857142857</v>
      </c>
      <c r="AB833" s="12">
        <f>SUM(Q832:AB832)</f>
        <v>1755.42857142857</v>
      </c>
      <c r="AC833" s="12">
        <f>SUM(R832:AC832)</f>
        <v>1832.22857142857</v>
      </c>
      <c r="AD833" s="12">
        <f>SUM(S832:AD832)</f>
        <v>1909.02857142857</v>
      </c>
      <c r="AE833" s="12">
        <f>SUM(T832:AE832)</f>
        <v>1982.53714285714</v>
      </c>
      <c r="AF833" s="12">
        <f>SUM(U832:AF832)</f>
        <v>2056.04571428571</v>
      </c>
      <c r="AG833" s="12">
        <f>SUM(V832:AG832)</f>
        <v>2129.55428571429</v>
      </c>
      <c r="AH833" s="12">
        <f>SUM(W832:AH832)</f>
        <v>2203.06285714286</v>
      </c>
      <c r="AI833" s="12">
        <f>SUM(X832:AI832)</f>
        <v>2276.57142857143</v>
      </c>
      <c r="AJ833" s="12">
        <f>SUM(Y832:AJ832)</f>
        <v>2350.08</v>
      </c>
      <c r="AK833" s="12">
        <f>SUM(Z832:AK832)</f>
        <v>2423.58857142857</v>
      </c>
      <c r="AL833" s="12">
        <f>SUM(AA832:AL832)</f>
        <v>2497.09714285714</v>
      </c>
      <c r="AM833" s="12">
        <f>SUM(AB832:AM832)</f>
        <v>2570.60571428571</v>
      </c>
      <c r="AN833" s="12">
        <f>SUM(AC832:AN832)</f>
        <v>2644.11428571429</v>
      </c>
      <c r="AO833" s="12">
        <f>SUM(AD832:AO832)</f>
        <v>2717.62285714286</v>
      </c>
      <c r="AP833" s="12">
        <f>SUM(AE832:AP832)</f>
        <v>2791.13142857143</v>
      </c>
    </row>
    <row r="834">
      <c r="A834" s="11" t="inlineStr">
        <is>
          <t>New company seats</t>
        </is>
      </c>
      <c r="B834" s="14" t="inlineStr">
        <is>
          <t>seats</t>
        </is>
      </c>
      <c r="C834" s="56">
        <f>SUM(G834:R834)</f>
        <v>3200</v>
      </c>
      <c r="D834" s="56">
        <f>SUM(S834:AD834)</f>
        <v>4800</v>
      </c>
      <c r="E834" s="56">
        <f>SUM(AE834:AP834)</f>
        <v>4800</v>
      </c>
      <c r="G834" s="12">
        <f>IF(G816&gt;=Assumptions!$C$24,Assumptions!$C$25,0)</f>
        <v>0</v>
      </c>
      <c r="H834" s="12">
        <f>IF(H816&gt;=Assumptions!$C$24,Assumptions!$C$25,0)</f>
        <v>0</v>
      </c>
      <c r="I834" s="12">
        <f>IF(I816&gt;=Assumptions!$C$24,Assumptions!$C$25,0)</f>
        <v>0</v>
      </c>
      <c r="J834" s="12">
        <f>IF(J816&gt;=Assumptions!$C$24,Assumptions!$C$25,0)</f>
        <v>0</v>
      </c>
      <c r="K834" s="12">
        <f>IF(K816&gt;=Assumptions!$C$24,Assumptions!$C$25,0)</f>
        <v>400</v>
      </c>
      <c r="L834" s="12">
        <f>IF(L816&gt;=Assumptions!$C$24,Assumptions!$C$25,0)</f>
        <v>400</v>
      </c>
      <c r="M834" s="12">
        <f>IF(M816&gt;=Assumptions!$C$24,Assumptions!$C$25,0)</f>
        <v>400</v>
      </c>
      <c r="N834" s="12">
        <f>IF(N816&gt;=Assumptions!$C$24,Assumptions!$C$25,0)</f>
        <v>400</v>
      </c>
      <c r="O834" s="12">
        <f>IF(O816&gt;=Assumptions!$C$24,Assumptions!$C$25,0)</f>
        <v>400</v>
      </c>
      <c r="P834" s="12">
        <f>IF(P816&gt;=Assumptions!$C$24,Assumptions!$C$25,0)</f>
        <v>400</v>
      </c>
      <c r="Q834" s="12">
        <f>IF(Q816&gt;=Assumptions!$C$24,Assumptions!$C$25,0)</f>
        <v>400</v>
      </c>
      <c r="R834" s="12">
        <f>IF(R816&gt;=Assumptions!$C$24,Assumptions!$C$25,0)</f>
        <v>400</v>
      </c>
      <c r="S834" s="12">
        <f>IF(S816&gt;=Assumptions!$C$24,Assumptions!$C$25,0)</f>
        <v>400</v>
      </c>
      <c r="T834" s="12">
        <f>IF(T816&gt;=Assumptions!$C$24,Assumptions!$C$25,0)</f>
        <v>400</v>
      </c>
      <c r="U834" s="12">
        <f>IF(U816&gt;=Assumptions!$C$24,Assumptions!$C$25,0)</f>
        <v>400</v>
      </c>
      <c r="V834" s="12">
        <f>IF(V816&gt;=Assumptions!$C$24,Assumptions!$C$25,0)</f>
        <v>400</v>
      </c>
      <c r="W834" s="12">
        <f>IF(W816&gt;=Assumptions!$C$24,Assumptions!$C$25,0)</f>
        <v>400</v>
      </c>
      <c r="X834" s="12">
        <f>IF(X816&gt;=Assumptions!$C$24,Assumptions!$C$25,0)</f>
        <v>400</v>
      </c>
      <c r="Y834" s="12">
        <f>IF(Y816&gt;=Assumptions!$C$24,Assumptions!$C$25,0)</f>
        <v>400</v>
      </c>
      <c r="Z834" s="12">
        <f>IF(Z816&gt;=Assumptions!$C$24,Assumptions!$C$25,0)</f>
        <v>400</v>
      </c>
      <c r="AA834" s="12">
        <f>IF(AA816&gt;=Assumptions!$C$24,Assumptions!$C$25,0)</f>
        <v>400</v>
      </c>
      <c r="AB834" s="12">
        <f>IF(AB816&gt;=Assumptions!$C$24,Assumptions!$C$25,0)</f>
        <v>400</v>
      </c>
      <c r="AC834" s="12">
        <f>IF(AC816&gt;=Assumptions!$C$24,Assumptions!$C$25,0)</f>
        <v>400</v>
      </c>
      <c r="AD834" s="12">
        <f>IF(AD816&gt;=Assumptions!$C$24,Assumptions!$C$25,0)</f>
        <v>400</v>
      </c>
      <c r="AE834" s="12">
        <f>IF(AE816&gt;=Assumptions!$C$24,Assumptions!$C$25,0)</f>
        <v>400</v>
      </c>
      <c r="AF834" s="12">
        <f>IF(AF816&gt;=Assumptions!$C$24,Assumptions!$C$25,0)</f>
        <v>400</v>
      </c>
      <c r="AG834" s="12">
        <f>IF(AG816&gt;=Assumptions!$C$24,Assumptions!$C$25,0)</f>
        <v>400</v>
      </c>
      <c r="AH834" s="12">
        <f>IF(AH816&gt;=Assumptions!$C$24,Assumptions!$C$25,0)</f>
        <v>400</v>
      </c>
      <c r="AI834" s="12">
        <f>IF(AI816&gt;=Assumptions!$C$24,Assumptions!$C$25,0)</f>
        <v>400</v>
      </c>
      <c r="AJ834" s="12">
        <f>IF(AJ816&gt;=Assumptions!$C$24,Assumptions!$C$25,0)</f>
        <v>400</v>
      </c>
      <c r="AK834" s="12">
        <f>IF(AK816&gt;=Assumptions!$C$24,Assumptions!$C$25,0)</f>
        <v>400</v>
      </c>
      <c r="AL834" s="12">
        <f>IF(AL816&gt;=Assumptions!$C$24,Assumptions!$C$25,0)</f>
        <v>400</v>
      </c>
      <c r="AM834" s="12">
        <f>IF(AM816&gt;=Assumptions!$C$24,Assumptions!$C$25,0)</f>
        <v>400</v>
      </c>
      <c r="AN834" s="12">
        <f>IF(AN816&gt;=Assumptions!$C$24,Assumptions!$C$25,0)</f>
        <v>400</v>
      </c>
      <c r="AO834" s="12">
        <f>IF(AO816&gt;=Assumptions!$C$24,Assumptions!$C$25,0)</f>
        <v>400</v>
      </c>
      <c r="AP834" s="12">
        <f>IF(AP816&gt;=Assumptions!$C$24,Assumptions!$C$25,0)</f>
        <v>400</v>
      </c>
    </row>
    <row r="835">
      <c r="A835" s="11" t="inlineStr">
        <is>
          <t>Company seats billed this month (new and renewals)</t>
        </is>
      </c>
      <c r="B835" s="14" t="inlineStr">
        <is>
          <t>seats</t>
        </is>
      </c>
      <c r="C835" s="56">
        <f>SUM(G835:R835)</f>
        <v>3200</v>
      </c>
      <c r="D835" s="56">
        <f>SUM(S835:AD835)</f>
        <v>7520</v>
      </c>
      <c r="E835" s="56">
        <f>SUM(AE835:AP835)</f>
        <v>11192</v>
      </c>
      <c r="G835" s="12">
        <f>G834</f>
        <v>0</v>
      </c>
      <c r="H835" s="12">
        <f>H834</f>
        <v>0</v>
      </c>
      <c r="I835" s="12">
        <f>I834</f>
        <v>0</v>
      </c>
      <c r="J835" s="12">
        <f>J834</f>
        <v>0</v>
      </c>
      <c r="K835" s="12">
        <f>K834</f>
        <v>400</v>
      </c>
      <c r="L835" s="12">
        <f>L834</f>
        <v>400</v>
      </c>
      <c r="M835" s="12">
        <f>M834</f>
        <v>400</v>
      </c>
      <c r="N835" s="12">
        <f>N834</f>
        <v>400</v>
      </c>
      <c r="O835" s="12">
        <f>O834</f>
        <v>400</v>
      </c>
      <c r="P835" s="12">
        <f>P834</f>
        <v>400</v>
      </c>
      <c r="Q835" s="12">
        <f>Q834</f>
        <v>400</v>
      </c>
      <c r="R835" s="12">
        <f>R834</f>
        <v>400</v>
      </c>
      <c r="S835" s="12">
        <f>S834+Assumptions!$C$27*G835</f>
        <v>400</v>
      </c>
      <c r="T835" s="12">
        <f>T834+Assumptions!$C$27*H835</f>
        <v>400</v>
      </c>
      <c r="U835" s="12">
        <f>U834+Assumptions!$C$27*I835</f>
        <v>400</v>
      </c>
      <c r="V835" s="12">
        <f>V834+Assumptions!$C$27*J835</f>
        <v>400</v>
      </c>
      <c r="W835" s="12">
        <f>W834+Assumptions!$C$27*K835</f>
        <v>740</v>
      </c>
      <c r="X835" s="12">
        <f>X834+Assumptions!$C$27*L835</f>
        <v>740</v>
      </c>
      <c r="Y835" s="12">
        <f>Y834+Assumptions!$C$27*M835</f>
        <v>740</v>
      </c>
      <c r="Z835" s="12">
        <f>Z834+Assumptions!$C$27*N835</f>
        <v>740</v>
      </c>
      <c r="AA835" s="12">
        <f>AA834+Assumptions!$C$27*O835</f>
        <v>740</v>
      </c>
      <c r="AB835" s="12">
        <f>AB834+Assumptions!$C$27*P835</f>
        <v>740</v>
      </c>
      <c r="AC835" s="12">
        <f>AC834+Assumptions!$C$27*Q835</f>
        <v>740</v>
      </c>
      <c r="AD835" s="12">
        <f>AD834+Assumptions!$C$27*R835</f>
        <v>740</v>
      </c>
      <c r="AE835" s="12">
        <f>AE834+Assumptions!$C$27*S835</f>
        <v>740</v>
      </c>
      <c r="AF835" s="12">
        <f>AF834+Assumptions!$C$27*T835</f>
        <v>740</v>
      </c>
      <c r="AG835" s="12">
        <f>AG834+Assumptions!$C$27*U835</f>
        <v>740</v>
      </c>
      <c r="AH835" s="12">
        <f>AH834+Assumptions!$C$27*V835</f>
        <v>740</v>
      </c>
      <c r="AI835" s="12">
        <f>AI834+Assumptions!$C$27*W835</f>
        <v>1029</v>
      </c>
      <c r="AJ835" s="12">
        <f>AJ834+Assumptions!$C$27*X835</f>
        <v>1029</v>
      </c>
      <c r="AK835" s="12">
        <f>AK834+Assumptions!$C$27*Y835</f>
        <v>1029</v>
      </c>
      <c r="AL835" s="12">
        <f>AL834+Assumptions!$C$27*Z835</f>
        <v>1029</v>
      </c>
      <c r="AM835" s="12">
        <f>AM834+Assumptions!$C$27*AA835</f>
        <v>1029</v>
      </c>
      <c r="AN835" s="12">
        <f>AN834+Assumptions!$C$27*AB835</f>
        <v>1029</v>
      </c>
      <c r="AO835" s="12">
        <f>AO834+Assumptions!$C$27*AC835</f>
        <v>1029</v>
      </c>
      <c r="AP835" s="12">
        <f>AP834+Assumptions!$C$27*AD835</f>
        <v>1029</v>
      </c>
    </row>
    <row r="836">
      <c r="A836" s="11" t="inlineStr">
        <is>
          <t>Company seats (billed in the last 12 months)</t>
        </is>
      </c>
      <c r="B836" s="14" t="inlineStr">
        <is>
          <t>seats</t>
        </is>
      </c>
      <c r="C836" s="56">
        <f>R836</f>
        <v>3200</v>
      </c>
      <c r="D836" s="56">
        <f>AD836</f>
        <v>7520</v>
      </c>
      <c r="E836" s="56">
        <f>AP836</f>
        <v>11192</v>
      </c>
      <c r="G836" s="12">
        <f>SUM(G835:G835)</f>
        <v>0</v>
      </c>
      <c r="H836" s="12">
        <f>SUM(G835:H835)</f>
        <v>0</v>
      </c>
      <c r="I836" s="12">
        <f>SUM(G835:I835)</f>
        <v>0</v>
      </c>
      <c r="J836" s="12">
        <f>SUM(G835:J835)</f>
        <v>0</v>
      </c>
      <c r="K836" s="12">
        <f>SUM(G835:K835)</f>
        <v>400</v>
      </c>
      <c r="L836" s="12">
        <f>SUM(G835:L835)</f>
        <v>800</v>
      </c>
      <c r="M836" s="12">
        <f>SUM(G835:M835)</f>
        <v>1200</v>
      </c>
      <c r="N836" s="12">
        <f>SUM(G835:N835)</f>
        <v>1600</v>
      </c>
      <c r="O836" s="12">
        <f>SUM(G835:O835)</f>
        <v>2000</v>
      </c>
      <c r="P836" s="12">
        <f>SUM(G835:P835)</f>
        <v>2400</v>
      </c>
      <c r="Q836" s="12">
        <f>SUM(G835:Q835)</f>
        <v>2800</v>
      </c>
      <c r="R836" s="12">
        <f>SUM(G835:R835)</f>
        <v>3200</v>
      </c>
      <c r="S836" s="12">
        <f>SUM(H835:S835)</f>
        <v>3600</v>
      </c>
      <c r="T836" s="12">
        <f>SUM(I835:T835)</f>
        <v>4000</v>
      </c>
      <c r="U836" s="12">
        <f>SUM(J835:U835)</f>
        <v>4400</v>
      </c>
      <c r="V836" s="12">
        <f>SUM(K835:V835)</f>
        <v>4800</v>
      </c>
      <c r="W836" s="12">
        <f>SUM(L835:W835)</f>
        <v>5140</v>
      </c>
      <c r="X836" s="12">
        <f>SUM(M835:X835)</f>
        <v>5480</v>
      </c>
      <c r="Y836" s="12">
        <f>SUM(N835:Y835)</f>
        <v>5820</v>
      </c>
      <c r="Z836" s="12">
        <f>SUM(O835:Z835)</f>
        <v>6160</v>
      </c>
      <c r="AA836" s="12">
        <f>SUM(P835:AA835)</f>
        <v>6500</v>
      </c>
      <c r="AB836" s="12">
        <f>SUM(Q835:AB835)</f>
        <v>6840</v>
      </c>
      <c r="AC836" s="12">
        <f>SUM(R835:AC835)</f>
        <v>7180</v>
      </c>
      <c r="AD836" s="12">
        <f>SUM(S835:AD835)</f>
        <v>7520</v>
      </c>
      <c r="AE836" s="12">
        <f>SUM(T835:AE835)</f>
        <v>7860</v>
      </c>
      <c r="AF836" s="12">
        <f>SUM(U835:AF835)</f>
        <v>8200</v>
      </c>
      <c r="AG836" s="12">
        <f>SUM(V835:AG835)</f>
        <v>8540</v>
      </c>
      <c r="AH836" s="12">
        <f>SUM(W835:AH835)</f>
        <v>8880</v>
      </c>
      <c r="AI836" s="12">
        <f>SUM(X835:AI835)</f>
        <v>9169</v>
      </c>
      <c r="AJ836" s="12">
        <f>SUM(Y835:AJ835)</f>
        <v>9458</v>
      </c>
      <c r="AK836" s="12">
        <f>SUM(Z835:AK835)</f>
        <v>9747</v>
      </c>
      <c r="AL836" s="12">
        <f>SUM(AA835:AL835)</f>
        <v>10036</v>
      </c>
      <c r="AM836" s="12">
        <f>SUM(AB835:AM835)</f>
        <v>10325</v>
      </c>
      <c r="AN836" s="12">
        <f>SUM(AC835:AN835)</f>
        <v>10614</v>
      </c>
      <c r="AO836" s="12">
        <f>SUM(AD835:AO835)</f>
        <v>10903</v>
      </c>
      <c r="AP836" s="12">
        <f>SUM(AE835:AP835)</f>
        <v>11192</v>
      </c>
    </row>
    <row r="837">
      <c r="A837" s="11" t="inlineStr">
        <is>
          <t>Individual members</t>
        </is>
      </c>
      <c r="B837" s="14" t="inlineStr">
        <is>
          <t>members</t>
        </is>
      </c>
      <c r="C837" s="56">
        <f>R837</f>
        <v>1997.69321707529</v>
      </c>
      <c r="D837" s="56">
        <f>AD837</f>
        <v>3684.36533005545</v>
      </c>
      <c r="E837" s="56">
        <f>AP837</f>
        <v>5238.52015214775</v>
      </c>
      <c r="G837" s="12">
        <f>G830+G831+G833</f>
        <v>205.714285714286</v>
      </c>
      <c r="H837" s="12">
        <f>H830+H831+H833</f>
        <v>402.171428571429</v>
      </c>
      <c r="I837" s="12">
        <f>I830+I831+I833</f>
        <v>590.149028571429</v>
      </c>
      <c r="J837" s="12">
        <f>J830+J831+J833</f>
        <v>770.351369142857</v>
      </c>
      <c r="K837" s="12">
        <f>K830+K831+K833</f>
        <v>943.417015405714</v>
      </c>
      <c r="L837" s="12">
        <f>L830+L831+L833</f>
        <v>1109.92557262629</v>
      </c>
      <c r="M837" s="12">
        <f>M830+M831+M833</f>
        <v>1270.40370132195</v>
      </c>
      <c r="N837" s="12">
        <f>N830+N831+N833</f>
        <v>1425.33047415805</v>
      </c>
      <c r="O837" s="12">
        <f>O830+O831+O833</f>
        <v>1575.14214980557</v>
      </c>
      <c r="P837" s="12">
        <f>P830+P831+P833</f>
        <v>1720.23643013688</v>
      </c>
      <c r="Q837" s="12">
        <f>Q830+Q831+Q833</f>
        <v>1860.9762593871</v>
      </c>
      <c r="R837" s="12">
        <f>R830+R831+R833</f>
        <v>1997.69321707529</v>
      </c>
      <c r="S837" s="12">
        <f>S830+S831+S833</f>
        <v>2166.34769331202</v>
      </c>
      <c r="T837" s="12">
        <f>T830+T831+T833</f>
        <v>2328.47445837749</v>
      </c>
      <c r="U837" s="12">
        <f>U830+U831+U833</f>
        <v>2484.5871480536</v>
      </c>
      <c r="V837" s="12">
        <f>V830+V831+V833</f>
        <v>2635.15394320199</v>
      </c>
      <c r="W837" s="12">
        <f>W830+W831+W833</f>
        <v>2780.60205347197</v>
      </c>
      <c r="X837" s="12">
        <f>X830+X831+X833</f>
        <v>2921.32172121658</v>
      </c>
      <c r="Y837" s="12">
        <f>Y830+Y831+Y833</f>
        <v>3057.66979969645</v>
      </c>
      <c r="Z837" s="12">
        <f>Z830+Z831+Z833</f>
        <v>3189.97295337147</v>
      </c>
      <c r="AA837" s="12">
        <f>AA830+AA831+AA833</f>
        <v>3318.53052254145</v>
      </c>
      <c r="AB837" s="12">
        <f>AB830+AB831+AB833</f>
        <v>3443.61708971085</v>
      </c>
      <c r="AC837" s="12">
        <f>AC830+AC831+AC833</f>
        <v>3565.48478074175</v>
      </c>
      <c r="AD837" s="12">
        <f>AD830+AD831+AD833</f>
        <v>3684.36533005545</v>
      </c>
      <c r="AE837" s="12">
        <f>AE830+AE831+AE833</f>
        <v>3838.32336435706</v>
      </c>
      <c r="AF837" s="12">
        <f>AF830+AF831+AF833</f>
        <v>3986.61807067941</v>
      </c>
      <c r="AG837" s="12">
        <f>AG830+AG831+AG833</f>
        <v>4129.68961192608</v>
      </c>
      <c r="AH837" s="12">
        <f>AH830+AH831+AH833</f>
        <v>4267.93969763946</v>
      </c>
      <c r="AI837" s="12">
        <f>AI830+AI831+AI833</f>
        <v>4401.73533643284</v>
      </c>
      <c r="AJ837" s="12">
        <f>AJ830+AJ831+AJ833</f>
        <v>4531.41218984899</v>
      </c>
      <c r="AK837" s="12">
        <f>AK830+AK831+AK833</f>
        <v>4657.27757237077</v>
      </c>
      <c r="AL837" s="12">
        <f>AL830+AL831+AL833</f>
        <v>4779.61313712886</v>
      </c>
      <c r="AM837" s="12">
        <f>AM830+AM831+AM833</f>
        <v>4898.67728228085</v>
      </c>
      <c r="AN837" s="12">
        <f>AN830+AN831+AN833</f>
        <v>5014.70730900387</v>
      </c>
      <c r="AO837" s="12">
        <f>AO830+AO831+AO833</f>
        <v>5127.92135848432</v>
      </c>
      <c r="AP837" s="12">
        <f>AP830+AP831+AP833</f>
        <v>5238.52015214775</v>
      </c>
    </row>
    <row r="838">
      <c r="A838" s="38" t="inlineStr">
        <is>
          <t>Active members (individual and company seats)</t>
        </is>
      </c>
      <c r="B838" s="58" t="inlineStr">
        <is>
          <t>members</t>
        </is>
      </c>
      <c r="C838" s="59">
        <f>R838</f>
        <v>5197.69321707529</v>
      </c>
      <c r="D838" s="59">
        <f>AD838</f>
        <v>11204.3653300555</v>
      </c>
      <c r="E838" s="59">
        <f>AP838</f>
        <v>16430.5201521478</v>
      </c>
      <c r="F838" s="40" t="n"/>
      <c r="G838" s="51">
        <f>G837+G836</f>
        <v>205.714285714286</v>
      </c>
      <c r="H838" s="51">
        <f>H837+H836</f>
        <v>402.171428571429</v>
      </c>
      <c r="I838" s="51">
        <f>I837+I836</f>
        <v>590.149028571429</v>
      </c>
      <c r="J838" s="51">
        <f>J837+J836</f>
        <v>770.351369142857</v>
      </c>
      <c r="K838" s="51">
        <f>K837+K836</f>
        <v>1343.41701540571</v>
      </c>
      <c r="L838" s="51">
        <f>L837+L836</f>
        <v>1909.92557262629</v>
      </c>
      <c r="M838" s="51">
        <f>M837+M836</f>
        <v>2470.40370132195</v>
      </c>
      <c r="N838" s="51">
        <f>N837+N836</f>
        <v>3025.33047415805</v>
      </c>
      <c r="O838" s="51">
        <f>O837+O836</f>
        <v>3575.14214980557</v>
      </c>
      <c r="P838" s="51">
        <f>P837+P836</f>
        <v>4120.23643013688</v>
      </c>
      <c r="Q838" s="51">
        <f>Q837+Q836</f>
        <v>4660.9762593871</v>
      </c>
      <c r="R838" s="51">
        <f>R837+R836</f>
        <v>5197.69321707529</v>
      </c>
      <c r="S838" s="51">
        <f>S837+S836</f>
        <v>5766.34769331202</v>
      </c>
      <c r="T838" s="51">
        <f>T837+T836</f>
        <v>6328.47445837749</v>
      </c>
      <c r="U838" s="51">
        <f>U837+U836</f>
        <v>6884.5871480536</v>
      </c>
      <c r="V838" s="51">
        <f>V837+V836</f>
        <v>7435.15394320199</v>
      </c>
      <c r="W838" s="51">
        <f>W837+W836</f>
        <v>7920.60205347197</v>
      </c>
      <c r="X838" s="51">
        <f>X837+X836</f>
        <v>8401.32172121658</v>
      </c>
      <c r="Y838" s="51">
        <f>Y837+Y836</f>
        <v>8877.66979969645</v>
      </c>
      <c r="Z838" s="51">
        <f>Z837+Z836</f>
        <v>9349.97295337147</v>
      </c>
      <c r="AA838" s="51">
        <f>AA837+AA836</f>
        <v>9818.53052254145</v>
      </c>
      <c r="AB838" s="51">
        <f>AB837+AB836</f>
        <v>10283.6170897109</v>
      </c>
      <c r="AC838" s="51">
        <f>AC837+AC836</f>
        <v>10745.4847807417</v>
      </c>
      <c r="AD838" s="51">
        <f>AD837+AD836</f>
        <v>11204.3653300555</v>
      </c>
      <c r="AE838" s="51">
        <f>AE837+AE836</f>
        <v>11698.3233643571</v>
      </c>
      <c r="AF838" s="51">
        <f>AF837+AF836</f>
        <v>12186.6180706794</v>
      </c>
      <c r="AG838" s="51">
        <f>AG837+AG836</f>
        <v>12669.6896119261</v>
      </c>
      <c r="AH838" s="51">
        <f>AH837+AH836</f>
        <v>13147.9396976395</v>
      </c>
      <c r="AI838" s="51">
        <f>AI837+AI836</f>
        <v>13570.7353364328</v>
      </c>
      <c r="AJ838" s="51">
        <f>AJ837+AJ836</f>
        <v>13989.412189849</v>
      </c>
      <c r="AK838" s="51">
        <f>AK837+AK836</f>
        <v>14404.2775723708</v>
      </c>
      <c r="AL838" s="51">
        <f>AL837+AL836</f>
        <v>14815.6131371289</v>
      </c>
      <c r="AM838" s="51">
        <f>AM837+AM836</f>
        <v>15223.6772822808</v>
      </c>
      <c r="AN838" s="51">
        <f>AN837+AN836</f>
        <v>15628.7073090039</v>
      </c>
      <c r="AO838" s="51">
        <f>AO837+AO836</f>
        <v>16030.9213584843</v>
      </c>
      <c r="AP838" s="51">
        <f>AP837+AP836</f>
        <v>16430.5201521478</v>
      </c>
    </row>
    <row r="839">
      <c r="A839" s="35" t="inlineStr">
        <is>
          <t>Revenue (AED)</t>
        </is>
      </c>
      <c r="B839" s="14" t="inlineStr">
        <is>
          <t>member-months</t>
        </is>
      </c>
      <c r="C839" s="56">
        <f>SUM(G839:R839)</f>
        <v>28271.5109319168</v>
      </c>
      <c r="D839" s="56">
        <f>SUM(S839:AD839)</f>
        <v>103016.127493751</v>
      </c>
      <c r="E839" s="56">
        <f>SUM(AE839:AP839)</f>
        <v>169796.4350823</v>
      </c>
      <c r="G839" s="12">
        <f>G838</f>
        <v>205.714285714286</v>
      </c>
      <c r="H839" s="12">
        <f>H838</f>
        <v>402.171428571429</v>
      </c>
      <c r="I839" s="12">
        <f>I838</f>
        <v>590.149028571429</v>
      </c>
      <c r="J839" s="12">
        <f>J838</f>
        <v>770.351369142857</v>
      </c>
      <c r="K839" s="12">
        <f>K838</f>
        <v>1343.41701540571</v>
      </c>
      <c r="L839" s="12">
        <f>L838</f>
        <v>1909.92557262629</v>
      </c>
      <c r="M839" s="12">
        <f>M838</f>
        <v>2470.40370132195</v>
      </c>
      <c r="N839" s="12">
        <f>N838</f>
        <v>3025.33047415805</v>
      </c>
      <c r="O839" s="12">
        <f>O838</f>
        <v>3575.14214980557</v>
      </c>
      <c r="P839" s="12">
        <f>P838</f>
        <v>4120.23643013688</v>
      </c>
      <c r="Q839" s="12">
        <f>Q838</f>
        <v>4660.9762593871</v>
      </c>
      <c r="R839" s="12">
        <f>R838</f>
        <v>5197.69321707529</v>
      </c>
      <c r="S839" s="12">
        <f>S838</f>
        <v>5766.34769331202</v>
      </c>
      <c r="T839" s="12">
        <f>T838</f>
        <v>6328.47445837749</v>
      </c>
      <c r="U839" s="12">
        <f>U838</f>
        <v>6884.5871480536</v>
      </c>
      <c r="V839" s="12">
        <f>V838</f>
        <v>7435.15394320199</v>
      </c>
      <c r="W839" s="12">
        <f>W838</f>
        <v>7920.60205347197</v>
      </c>
      <c r="X839" s="12">
        <f>X838</f>
        <v>8401.32172121658</v>
      </c>
      <c r="Y839" s="12">
        <f>Y838</f>
        <v>8877.66979969645</v>
      </c>
      <c r="Z839" s="12">
        <f>Z838</f>
        <v>9349.97295337147</v>
      </c>
      <c r="AA839" s="12">
        <f>AA838</f>
        <v>9818.53052254145</v>
      </c>
      <c r="AB839" s="12">
        <f>AB838</f>
        <v>10283.6170897109</v>
      </c>
      <c r="AC839" s="12">
        <f>AC838</f>
        <v>10745.4847807417</v>
      </c>
      <c r="AD839" s="12">
        <f>AD838</f>
        <v>11204.3653300555</v>
      </c>
      <c r="AE839" s="12">
        <f>AE838</f>
        <v>11698.3233643571</v>
      </c>
      <c r="AF839" s="12">
        <f>AF838</f>
        <v>12186.6180706794</v>
      </c>
      <c r="AG839" s="12">
        <f>AG838</f>
        <v>12669.6896119261</v>
      </c>
      <c r="AH839" s="12">
        <f>AH838</f>
        <v>13147.9396976395</v>
      </c>
      <c r="AI839" s="12">
        <f>AI838</f>
        <v>13570.7353364328</v>
      </c>
      <c r="AJ839" s="12">
        <f>AJ838</f>
        <v>13989.412189849</v>
      </c>
      <c r="AK839" s="12">
        <f>AK838</f>
        <v>14404.2775723708</v>
      </c>
      <c r="AL839" s="12">
        <f>AL838</f>
        <v>14815.6131371289</v>
      </c>
      <c r="AM839" s="12">
        <f>AM838</f>
        <v>15223.6772822808</v>
      </c>
      <c r="AN839" s="12">
        <f>AN838</f>
        <v>15628.7073090039</v>
      </c>
      <c r="AO839" s="12">
        <f>AO838</f>
        <v>16030.9213584843</v>
      </c>
      <c r="AP839" s="12">
        <f>AP838</f>
        <v>16430.5201521478</v>
      </c>
    </row>
    <row r="840">
      <c r="A840" s="11" t="inlineStr">
        <is>
          <t>Insured members</t>
        </is>
      </c>
      <c r="B840" s="14" t="inlineStr">
        <is>
          <t>members</t>
        </is>
      </c>
      <c r="C840" s="56">
        <f>R840</f>
        <v>779.653982561294</v>
      </c>
      <c r="D840" s="56">
        <f>AD840</f>
        <v>1680.65479950832</v>
      </c>
      <c r="E840" s="56">
        <f>AP840</f>
        <v>2464.57802282216</v>
      </c>
      <c r="G840" s="12">
        <f>IF(G816&gt;=Assumptions!$C$41,Assumptions!$C$42*G838,0)</f>
        <v>0</v>
      </c>
      <c r="H840" s="12">
        <f>IF(H816&gt;=Assumptions!$C$41,Assumptions!$C$42*H838,0)</f>
        <v>0</v>
      </c>
      <c r="I840" s="12">
        <f>IF(I816&gt;=Assumptions!$C$41,Assumptions!$C$42*I838,0)</f>
        <v>0</v>
      </c>
      <c r="J840" s="12">
        <f>IF(J816&gt;=Assumptions!$C$41,Assumptions!$C$42*J838,0)</f>
        <v>0</v>
      </c>
      <c r="K840" s="12">
        <f>IF(K816&gt;=Assumptions!$C$41,Assumptions!$C$42*K838,0)</f>
        <v>0</v>
      </c>
      <c r="L840" s="12">
        <f>IF(L816&gt;=Assumptions!$C$41,Assumptions!$C$42*L838,0)</f>
        <v>286.488835893943</v>
      </c>
      <c r="M840" s="12">
        <f>IF(M816&gt;=Assumptions!$C$41,Assumptions!$C$42*M838,0)</f>
        <v>370.560555198292</v>
      </c>
      <c r="N840" s="12">
        <f>IF(N816&gt;=Assumptions!$C$41,Assumptions!$C$42*N838,0)</f>
        <v>453.799571123708</v>
      </c>
      <c r="O840" s="12">
        <f>IF(O816&gt;=Assumptions!$C$41,Assumptions!$C$42*O838,0)</f>
        <v>536.271322470835</v>
      </c>
      <c r="P840" s="12">
        <f>IF(P816&gt;=Assumptions!$C$41,Assumptions!$C$42*P838,0)</f>
        <v>618.035464520532</v>
      </c>
      <c r="Q840" s="12">
        <f>IF(Q816&gt;=Assumptions!$C$41,Assumptions!$C$42*Q838,0)</f>
        <v>699.146438908065</v>
      </c>
      <c r="R840" s="12">
        <f>IF(R816&gt;=Assumptions!$C$41,Assumptions!$C$42*R838,0)</f>
        <v>779.653982561294</v>
      </c>
      <c r="S840" s="12">
        <f>IF(S816&gt;=Assumptions!$C$41,Assumptions!$C$42*S838,0)</f>
        <v>864.952153996803</v>
      </c>
      <c r="T840" s="12">
        <f>IF(T816&gt;=Assumptions!$C$41,Assumptions!$C$42*T838,0)</f>
        <v>949.271168756623</v>
      </c>
      <c r="U840" s="12">
        <f>IF(U816&gt;=Assumptions!$C$41,Assumptions!$C$42*U838,0)</f>
        <v>1032.68807220804</v>
      </c>
      <c r="V840" s="12">
        <f>IF(V816&gt;=Assumptions!$C$41,Assumptions!$C$42*V838,0)</f>
        <v>1115.2730914803</v>
      </c>
      <c r="W840" s="12">
        <f>IF(W816&gt;=Assumptions!$C$41,Assumptions!$C$42*W838,0)</f>
        <v>1188.09030802079</v>
      </c>
      <c r="X840" s="12">
        <f>IF(X816&gt;=Assumptions!$C$41,Assumptions!$C$42*X838,0)</f>
        <v>1260.19825818249</v>
      </c>
      <c r="Y840" s="12">
        <f>IF(Y816&gt;=Assumptions!$C$41,Assumptions!$C$42*Y838,0)</f>
        <v>1331.65046995447</v>
      </c>
      <c r="Z840" s="12">
        <f>IF(Z816&gt;=Assumptions!$C$41,Assumptions!$C$42*Z838,0)</f>
        <v>1402.49594300572</v>
      </c>
      <c r="AA840" s="12">
        <f>IF(AA816&gt;=Assumptions!$C$41,Assumptions!$C$42*AA838,0)</f>
        <v>1472.77957838122</v>
      </c>
      <c r="AB840" s="12">
        <f>IF(AB816&gt;=Assumptions!$C$41,Assumptions!$C$42*AB838,0)</f>
        <v>1542.54256345663</v>
      </c>
      <c r="AC840" s="12">
        <f>IF(AC816&gt;=Assumptions!$C$41,Assumptions!$C$42*AC838,0)</f>
        <v>1611.82271711126</v>
      </c>
      <c r="AD840" s="12">
        <f>IF(AD816&gt;=Assumptions!$C$41,Assumptions!$C$42*AD838,0)</f>
        <v>1680.65479950832</v>
      </c>
      <c r="AE840" s="12">
        <f>IF(AE816&gt;=Assumptions!$C$41,Assumptions!$C$42*AE838,0)</f>
        <v>1754.74850465356</v>
      </c>
      <c r="AF840" s="12">
        <f>IF(AF816&gt;=Assumptions!$C$41,Assumptions!$C$42*AF838,0)</f>
        <v>1827.99271060191</v>
      </c>
      <c r="AG840" s="12">
        <f>IF(AG816&gt;=Assumptions!$C$41,Assumptions!$C$42*AG838,0)</f>
        <v>1900.45344178891</v>
      </c>
      <c r="AH840" s="12">
        <f>IF(AH816&gt;=Assumptions!$C$41,Assumptions!$C$42*AH838,0)</f>
        <v>1972.19095464592</v>
      </c>
      <c r="AI840" s="12">
        <f>IF(AI816&gt;=Assumptions!$C$41,Assumptions!$C$42*AI838,0)</f>
        <v>2035.61030046493</v>
      </c>
      <c r="AJ840" s="12">
        <f>IF(AJ816&gt;=Assumptions!$C$41,Assumptions!$C$42*AJ838,0)</f>
        <v>2098.41182847735</v>
      </c>
      <c r="AK840" s="12">
        <f>IF(AK816&gt;=Assumptions!$C$41,Assumptions!$C$42*AK838,0)</f>
        <v>2160.64163585562</v>
      </c>
      <c r="AL840" s="12">
        <f>IF(AL816&gt;=Assumptions!$C$41,Assumptions!$C$42*AL838,0)</f>
        <v>2222.34197056933</v>
      </c>
      <c r="AM840" s="12">
        <f>IF(AM816&gt;=Assumptions!$C$41,Assumptions!$C$42*AM838,0)</f>
        <v>2283.55159234213</v>
      </c>
      <c r="AN840" s="12">
        <f>IF(AN816&gt;=Assumptions!$C$41,Assumptions!$C$42*AN838,0)</f>
        <v>2344.30609635058</v>
      </c>
      <c r="AO840" s="12">
        <f>IF(AO816&gt;=Assumptions!$C$41,Assumptions!$C$42*AO838,0)</f>
        <v>2404.63820377265</v>
      </c>
      <c r="AP840" s="12">
        <f>IF(AP816&gt;=Assumptions!$C$41,Assumptions!$C$42*AP838,0)</f>
        <v>2464.57802282216</v>
      </c>
    </row>
    <row r="843">
      <c r="A843" s="11" t="inlineStr">
        <is>
          <t>Gross bookings: weekly plan</t>
        </is>
      </c>
      <c r="B843" s="14" t="inlineStr">
        <is>
          <t>AED</t>
        </is>
      </c>
      <c r="C843" s="56">
        <f>SUM(G843:R843)</f>
        <v>174591.182016615</v>
      </c>
      <c r="D843" s="56">
        <f>SUM(S843:AD843)</f>
        <v>358843.612121359</v>
      </c>
      <c r="E843" s="56">
        <f>SUM(AE843:AP843)</f>
        <v>486245.636494123</v>
      </c>
      <c r="G843" s="12">
        <f>G830*Assumptions!$C$30*Assumptions!$C$31/12</f>
        <v>3353.0868</v>
      </c>
      <c r="H843" s="12">
        <f>H830*Assumptions!$C$30*Assumptions!$C$31/12</f>
        <v>6303.803184</v>
      </c>
      <c r="I843" s="12">
        <f>I830*Assumptions!$C$30*Assumptions!$C$31/12</f>
        <v>8900.43360192</v>
      </c>
      <c r="J843" s="12">
        <f>J830*Assumptions!$C$30*Assumptions!$C$31/12</f>
        <v>11185.4683696896</v>
      </c>
      <c r="K843" s="12">
        <f>K830*Assumptions!$C$30*Assumptions!$C$31/12</f>
        <v>13196.2989653268</v>
      </c>
      <c r="L843" s="12">
        <f>L830*Assumptions!$C$30*Assumptions!$C$31/12</f>
        <v>14965.8298894876</v>
      </c>
      <c r="M843" s="12">
        <f>M830*Assumptions!$C$30*Assumptions!$C$31/12</f>
        <v>16523.0171027491</v>
      </c>
      <c r="N843" s="12">
        <f>N830*Assumptions!$C$30*Assumptions!$C$31/12</f>
        <v>17893.3418504192</v>
      </c>
      <c r="O843" s="12">
        <f>O830*Assumptions!$C$30*Assumptions!$C$31/12</f>
        <v>19099.2276283689</v>
      </c>
      <c r="P843" s="12">
        <f>P830*Assumptions!$C$30*Assumptions!$C$31/12</f>
        <v>20160.4071129646</v>
      </c>
      <c r="Q843" s="12">
        <f>Q830*Assumptions!$C$30*Assumptions!$C$31/12</f>
        <v>21094.2450594089</v>
      </c>
      <c r="R843" s="12">
        <f>R830*Assumptions!$C$30*Assumptions!$C$31/12</f>
        <v>21916.0224522798</v>
      </c>
      <c r="S843" s="12">
        <f>S830*Assumptions!$C$30*Assumptions!$C$31/12</f>
        <v>23756.8821580062</v>
      </c>
      <c r="T843" s="12">
        <f>T830*Assumptions!$C$30*Assumptions!$C$31/12</f>
        <v>25376.8386990455</v>
      </c>
      <c r="U843" s="12">
        <f>U830*Assumptions!$C$30*Assumptions!$C$31/12</f>
        <v>26802.40045516</v>
      </c>
      <c r="V843" s="12">
        <f>V830*Assumptions!$C$30*Assumptions!$C$31/12</f>
        <v>28056.8948005408</v>
      </c>
      <c r="W843" s="12">
        <f>W830*Assumptions!$C$30*Assumptions!$C$31/12</f>
        <v>29160.8498244759</v>
      </c>
      <c r="X843" s="12">
        <f>X830*Assumptions!$C$30*Assumptions!$C$31/12</f>
        <v>30132.3302455388</v>
      </c>
      <c r="Y843" s="12">
        <f>Y830*Assumptions!$C$30*Assumptions!$C$31/12</f>
        <v>30987.2330160742</v>
      </c>
      <c r="Z843" s="12">
        <f>Z830*Assumptions!$C$30*Assumptions!$C$31/12</f>
        <v>31739.5474541453</v>
      </c>
      <c r="AA843" s="12">
        <f>AA830*Assumptions!$C$30*Assumptions!$C$31/12</f>
        <v>32401.5841596478</v>
      </c>
      <c r="AB843" s="12">
        <f>AB830*Assumptions!$C$30*Assumptions!$C$31/12</f>
        <v>32984.1764604901</v>
      </c>
      <c r="AC843" s="12">
        <f>AC830*Assumptions!$C$30*Assumptions!$C$31/12</f>
        <v>33496.8576852313</v>
      </c>
      <c r="AD843" s="12">
        <f>AD830*Assumptions!$C$30*Assumptions!$C$31/12</f>
        <v>33948.0171630035</v>
      </c>
      <c r="AE843" s="12">
        <f>AE830*Assumptions!$C$30*Assumptions!$C$31/12</f>
        <v>35462.7331034431</v>
      </c>
      <c r="AF843" s="12">
        <f>AF830*Assumptions!$C$30*Assumptions!$C$31/12</f>
        <v>36795.6831310299</v>
      </c>
      <c r="AG843" s="12">
        <f>AG830*Assumptions!$C$30*Assumptions!$C$31/12</f>
        <v>37968.6791553063</v>
      </c>
      <c r="AH843" s="12">
        <f>AH830*Assumptions!$C$30*Assumptions!$C$31/12</f>
        <v>39000.9156566696</v>
      </c>
      <c r="AI843" s="12">
        <f>AI830*Assumptions!$C$30*Assumptions!$C$31/12</f>
        <v>39909.2837778692</v>
      </c>
      <c r="AJ843" s="12">
        <f>AJ830*Assumptions!$C$30*Assumptions!$C$31/12</f>
        <v>40708.6477245249</v>
      </c>
      <c r="AK843" s="12">
        <f>AK830*Assumptions!$C$30*Assumptions!$C$31/12</f>
        <v>41412.0879975819</v>
      </c>
      <c r="AL843" s="12">
        <f>AL830*Assumptions!$C$30*Assumptions!$C$31/12</f>
        <v>42031.1154378721</v>
      </c>
      <c r="AM843" s="12">
        <f>AM830*Assumptions!$C$30*Assumptions!$C$31/12</f>
        <v>42575.8595853275</v>
      </c>
      <c r="AN843" s="12">
        <f>AN830*Assumptions!$C$30*Assumptions!$C$31/12</f>
        <v>43055.2344350882</v>
      </c>
      <c r="AO843" s="12">
        <f>AO830*Assumptions!$C$30*Assumptions!$C$31/12</f>
        <v>43477.0843028776</v>
      </c>
      <c r="AP843" s="12">
        <f>AP830*Assumptions!$C$30*Assumptions!$C$31/12</f>
        <v>43848.3121865323</v>
      </c>
    </row>
    <row r="844">
      <c r="A844" s="11" t="inlineStr">
        <is>
          <t>Gross bookings: monthly plan</t>
        </is>
      </c>
      <c r="B844" s="14" t="inlineStr">
        <is>
          <t>AED</t>
        </is>
      </c>
      <c r="C844" s="56">
        <f>SUM(G844:R844)</f>
        <v>467664.017736152</v>
      </c>
      <c r="D844" s="56">
        <f>SUM(S844:AD844)</f>
        <v>1154598.6651366</v>
      </c>
      <c r="E844" s="56">
        <f>SUM(AE844:AP844)</f>
        <v>1740238.10300966</v>
      </c>
      <c r="G844" s="12">
        <f>G831*Assumptions!$C$32</f>
        <v>7404.78857142857</v>
      </c>
      <c r="H844" s="12">
        <f>H831*Assumptions!$C$32</f>
        <v>14365.2898285714</v>
      </c>
      <c r="I844" s="12">
        <f>I831*Assumptions!$C$32</f>
        <v>20908.1610102857</v>
      </c>
      <c r="J844" s="12">
        <f>J831*Assumptions!$C$32</f>
        <v>27058.4599210971</v>
      </c>
      <c r="K844" s="12">
        <f>K831*Assumptions!$C$32</f>
        <v>32839.7408972599</v>
      </c>
      <c r="L844" s="12">
        <f>L831*Assumptions!$C$32</f>
        <v>38274.1450148528</v>
      </c>
      <c r="M844" s="12">
        <f>M831*Assumptions!$C$32</f>
        <v>43382.4848853902</v>
      </c>
      <c r="N844" s="12">
        <f>N831*Assumptions!$C$32</f>
        <v>48184.3243636954</v>
      </c>
      <c r="O844" s="12">
        <f>O831*Assumptions!$C$32</f>
        <v>52698.0534733022</v>
      </c>
      <c r="P844" s="12">
        <f>P831*Assumptions!$C$32</f>
        <v>56940.9588363327</v>
      </c>
      <c r="Q844" s="12">
        <f>Q831*Assumptions!$C$32</f>
        <v>60929.2898775813</v>
      </c>
      <c r="R844" s="12">
        <f>R831*Assumptions!$C$32</f>
        <v>64678.321056355</v>
      </c>
      <c r="S844" s="12">
        <f>S831*Assumptions!$C$32</f>
        <v>70670.6732215451</v>
      </c>
      <c r="T844" s="12">
        <f>T831*Assumptions!$C$32</f>
        <v>76303.4842568238</v>
      </c>
      <c r="U844" s="12">
        <f>U831*Assumptions!$C$32</f>
        <v>81598.3266299858</v>
      </c>
      <c r="V844" s="12">
        <f>V831*Assumptions!$C$32</f>
        <v>86575.4784607581</v>
      </c>
      <c r="W844" s="12">
        <f>W831*Assumptions!$C$32</f>
        <v>91254.001181684</v>
      </c>
      <c r="X844" s="12">
        <f>X831*Assumptions!$C$32</f>
        <v>95651.8125393544</v>
      </c>
      <c r="Y844" s="12">
        <f>Y831*Assumptions!$C$32</f>
        <v>99785.7552155646</v>
      </c>
      <c r="Z844" s="12">
        <f>Z831*Assumptions!$C$32</f>
        <v>103671.661331202</v>
      </c>
      <c r="AA844" s="12">
        <f>AA831*Assumptions!$C$32</f>
        <v>107324.413079901</v>
      </c>
      <c r="AB844" s="12">
        <f>AB831*Assumptions!$C$32</f>
        <v>110757.999723679</v>
      </c>
      <c r="AC844" s="12">
        <f>AC831*Assumptions!$C$32</f>
        <v>113985.57116883</v>
      </c>
      <c r="AD844" s="12">
        <f>AD831*Assumptions!$C$32</f>
        <v>117019.488327271</v>
      </c>
      <c r="AE844" s="12">
        <f>AE831*Assumptions!$C$32</f>
        <v>122339.633313349</v>
      </c>
      <c r="AF844" s="12">
        <f>AF831*Assumptions!$C$32</f>
        <v>127340.569600262</v>
      </c>
      <c r="AG844" s="12">
        <f>AG831*Assumptions!$C$32</f>
        <v>132041.449709961</v>
      </c>
      <c r="AH844" s="12">
        <f>AH831*Assumptions!$C$32</f>
        <v>136460.277013078</v>
      </c>
      <c r="AI844" s="12">
        <f>AI831*Assumptions!$C$32</f>
        <v>140613.974678007</v>
      </c>
      <c r="AJ844" s="12">
        <f>AJ831*Assumptions!$C$32</f>
        <v>144518.450483041</v>
      </c>
      <c r="AK844" s="12">
        <f>AK831*Assumptions!$C$32</f>
        <v>148188.657739773</v>
      </c>
      <c r="AL844" s="12">
        <f>AL831*Assumptions!$C$32</f>
        <v>151638.652561101</v>
      </c>
      <c r="AM844" s="12">
        <f>AM831*Assumptions!$C$32</f>
        <v>154881.647693149</v>
      </c>
      <c r="AN844" s="12">
        <f>AN831*Assumptions!$C$32</f>
        <v>157930.063117274</v>
      </c>
      <c r="AO844" s="12">
        <f>AO831*Assumptions!$C$32</f>
        <v>160795.573615952</v>
      </c>
      <c r="AP844" s="12">
        <f>AP831*Assumptions!$C$32</f>
        <v>163489.153484709</v>
      </c>
    </row>
    <row r="845">
      <c r="A845" s="11" t="inlineStr">
        <is>
          <t>Gross bookings: annual plan</t>
        </is>
      </c>
      <c r="B845" s="14" t="inlineStr">
        <is>
          <t>AED</t>
        </is>
      </c>
      <c r="C845" s="56">
        <f>SUM(G845:R845)</f>
        <v>740561.554285714</v>
      </c>
      <c r="D845" s="56">
        <f>SUM(S845:AD845)</f>
        <v>1431752.33828571</v>
      </c>
      <c r="E845" s="56">
        <f>SUM(AE845:AP845)</f>
        <v>2093320.66011429</v>
      </c>
      <c r="G845" s="12">
        <f>G832*Assumptions!$C$33</f>
        <v>61713.4628571429</v>
      </c>
      <c r="H845" s="12">
        <f>H832*Assumptions!$C$33</f>
        <v>61713.4628571429</v>
      </c>
      <c r="I845" s="12">
        <f>I832*Assumptions!$C$33</f>
        <v>61713.4628571429</v>
      </c>
      <c r="J845" s="12">
        <f>J832*Assumptions!$C$33</f>
        <v>61713.4628571429</v>
      </c>
      <c r="K845" s="12">
        <f>K832*Assumptions!$C$33</f>
        <v>61713.4628571429</v>
      </c>
      <c r="L845" s="12">
        <f>L832*Assumptions!$C$33</f>
        <v>61713.4628571429</v>
      </c>
      <c r="M845" s="12">
        <f>M832*Assumptions!$C$33</f>
        <v>61713.4628571429</v>
      </c>
      <c r="N845" s="12">
        <f>N832*Assumptions!$C$33</f>
        <v>61713.4628571429</v>
      </c>
      <c r="O845" s="12">
        <f>O832*Assumptions!$C$33</f>
        <v>61713.4628571429</v>
      </c>
      <c r="P845" s="12">
        <f>P832*Assumptions!$C$33</f>
        <v>61713.4628571429</v>
      </c>
      <c r="Q845" s="12">
        <f>Q832*Assumptions!$C$33</f>
        <v>61713.4628571429</v>
      </c>
      <c r="R845" s="12">
        <f>R832*Assumptions!$C$33</f>
        <v>61713.4628571429</v>
      </c>
      <c r="S845" s="12">
        <f>S832*Assumptions!$C$33</f>
        <v>119312.694857143</v>
      </c>
      <c r="T845" s="12">
        <f>T832*Assumptions!$C$33</f>
        <v>119312.694857143</v>
      </c>
      <c r="U845" s="12">
        <f>U832*Assumptions!$C$33</f>
        <v>119312.694857143</v>
      </c>
      <c r="V845" s="12">
        <f>V832*Assumptions!$C$33</f>
        <v>119312.694857143</v>
      </c>
      <c r="W845" s="12">
        <f>W832*Assumptions!$C$33</f>
        <v>119312.694857143</v>
      </c>
      <c r="X845" s="12">
        <f>X832*Assumptions!$C$33</f>
        <v>119312.694857143</v>
      </c>
      <c r="Y845" s="12">
        <f>Y832*Assumptions!$C$33</f>
        <v>119312.694857143</v>
      </c>
      <c r="Z845" s="12">
        <f>Z832*Assumptions!$C$33</f>
        <v>119312.694857143</v>
      </c>
      <c r="AA845" s="12">
        <f>AA832*Assumptions!$C$33</f>
        <v>119312.694857143</v>
      </c>
      <c r="AB845" s="12">
        <f>AB832*Assumptions!$C$33</f>
        <v>119312.694857143</v>
      </c>
      <c r="AC845" s="12">
        <f>AC832*Assumptions!$C$33</f>
        <v>119312.694857143</v>
      </c>
      <c r="AD845" s="12">
        <f>AD832*Assumptions!$C$33</f>
        <v>119312.694857143</v>
      </c>
      <c r="AE845" s="12">
        <f>AE832*Assumptions!$C$33</f>
        <v>174443.388342857</v>
      </c>
      <c r="AF845" s="12">
        <f>AF832*Assumptions!$C$33</f>
        <v>174443.388342857</v>
      </c>
      <c r="AG845" s="12">
        <f>AG832*Assumptions!$C$33</f>
        <v>174443.388342857</v>
      </c>
      <c r="AH845" s="12">
        <f>AH832*Assumptions!$C$33</f>
        <v>174443.388342857</v>
      </c>
      <c r="AI845" s="12">
        <f>AI832*Assumptions!$C$33</f>
        <v>174443.388342857</v>
      </c>
      <c r="AJ845" s="12">
        <f>AJ832*Assumptions!$C$33</f>
        <v>174443.388342857</v>
      </c>
      <c r="AK845" s="12">
        <f>AK832*Assumptions!$C$33</f>
        <v>174443.388342857</v>
      </c>
      <c r="AL845" s="12">
        <f>AL832*Assumptions!$C$33</f>
        <v>174443.388342857</v>
      </c>
      <c r="AM845" s="12">
        <f>AM832*Assumptions!$C$33</f>
        <v>174443.388342857</v>
      </c>
      <c r="AN845" s="12">
        <f>AN832*Assumptions!$C$33</f>
        <v>174443.388342857</v>
      </c>
      <c r="AO845" s="12">
        <f>AO832*Assumptions!$C$33</f>
        <v>174443.388342857</v>
      </c>
      <c r="AP845" s="12">
        <f>AP832*Assumptions!$C$33</f>
        <v>174443.388342857</v>
      </c>
    </row>
    <row r="846">
      <c r="A846" s="11" t="inlineStr">
        <is>
          <t>Gross bookings: company seats</t>
        </is>
      </c>
      <c r="B846" s="14" t="inlineStr">
        <is>
          <t>AED</t>
        </is>
      </c>
      <c r="C846" s="56">
        <f>SUM(G846:R846)</f>
        <v>1680000</v>
      </c>
      <c r="D846" s="56">
        <f>SUM(S846:AD846)</f>
        <v>3948000</v>
      </c>
      <c r="E846" s="56">
        <f>SUM(AE846:AP846)</f>
        <v>5875800</v>
      </c>
      <c r="G846" s="12">
        <f>G835*Assumptions!$C$26*(1+Assumptions!$C$34)</f>
        <v>0</v>
      </c>
      <c r="H846" s="12">
        <f>H835*Assumptions!$C$26*(1+Assumptions!$C$34)</f>
        <v>0</v>
      </c>
      <c r="I846" s="12">
        <f>I835*Assumptions!$C$26*(1+Assumptions!$C$34)</f>
        <v>0</v>
      </c>
      <c r="J846" s="12">
        <f>J835*Assumptions!$C$26*(1+Assumptions!$C$34)</f>
        <v>0</v>
      </c>
      <c r="K846" s="12">
        <f>K835*Assumptions!$C$26*(1+Assumptions!$C$34)</f>
        <v>210000</v>
      </c>
      <c r="L846" s="12">
        <f>L835*Assumptions!$C$26*(1+Assumptions!$C$34)</f>
        <v>210000</v>
      </c>
      <c r="M846" s="12">
        <f>M835*Assumptions!$C$26*(1+Assumptions!$C$34)</f>
        <v>210000</v>
      </c>
      <c r="N846" s="12">
        <f>N835*Assumptions!$C$26*(1+Assumptions!$C$34)</f>
        <v>210000</v>
      </c>
      <c r="O846" s="12">
        <f>O835*Assumptions!$C$26*(1+Assumptions!$C$34)</f>
        <v>210000</v>
      </c>
      <c r="P846" s="12">
        <f>P835*Assumptions!$C$26*(1+Assumptions!$C$34)</f>
        <v>210000</v>
      </c>
      <c r="Q846" s="12">
        <f>Q835*Assumptions!$C$26*(1+Assumptions!$C$34)</f>
        <v>210000</v>
      </c>
      <c r="R846" s="12">
        <f>R835*Assumptions!$C$26*(1+Assumptions!$C$34)</f>
        <v>210000</v>
      </c>
      <c r="S846" s="12">
        <f>S835*Assumptions!$C$26*(1+Assumptions!$C$34)</f>
        <v>210000</v>
      </c>
      <c r="T846" s="12">
        <f>T835*Assumptions!$C$26*(1+Assumptions!$C$34)</f>
        <v>210000</v>
      </c>
      <c r="U846" s="12">
        <f>U835*Assumptions!$C$26*(1+Assumptions!$C$34)</f>
        <v>210000</v>
      </c>
      <c r="V846" s="12">
        <f>V835*Assumptions!$C$26*(1+Assumptions!$C$34)</f>
        <v>210000</v>
      </c>
      <c r="W846" s="12">
        <f>W835*Assumptions!$C$26*(1+Assumptions!$C$34)</f>
        <v>388500</v>
      </c>
      <c r="X846" s="12">
        <f>X835*Assumptions!$C$26*(1+Assumptions!$C$34)</f>
        <v>388500</v>
      </c>
      <c r="Y846" s="12">
        <f>Y835*Assumptions!$C$26*(1+Assumptions!$C$34)</f>
        <v>388500</v>
      </c>
      <c r="Z846" s="12">
        <f>Z835*Assumptions!$C$26*(1+Assumptions!$C$34)</f>
        <v>388500</v>
      </c>
      <c r="AA846" s="12">
        <f>AA835*Assumptions!$C$26*(1+Assumptions!$C$34)</f>
        <v>388500</v>
      </c>
      <c r="AB846" s="12">
        <f>AB835*Assumptions!$C$26*(1+Assumptions!$C$34)</f>
        <v>388500</v>
      </c>
      <c r="AC846" s="12">
        <f>AC835*Assumptions!$C$26*(1+Assumptions!$C$34)</f>
        <v>388500</v>
      </c>
      <c r="AD846" s="12">
        <f>AD835*Assumptions!$C$26*(1+Assumptions!$C$34)</f>
        <v>388500</v>
      </c>
      <c r="AE846" s="12">
        <f>AE835*Assumptions!$C$26*(1+Assumptions!$C$34)</f>
        <v>388500</v>
      </c>
      <c r="AF846" s="12">
        <f>AF835*Assumptions!$C$26*(1+Assumptions!$C$34)</f>
        <v>388500</v>
      </c>
      <c r="AG846" s="12">
        <f>AG835*Assumptions!$C$26*(1+Assumptions!$C$34)</f>
        <v>388500</v>
      </c>
      <c r="AH846" s="12">
        <f>AH835*Assumptions!$C$26*(1+Assumptions!$C$34)</f>
        <v>388500</v>
      </c>
      <c r="AI846" s="12">
        <f>AI835*Assumptions!$C$26*(1+Assumptions!$C$34)</f>
        <v>540225</v>
      </c>
      <c r="AJ846" s="12">
        <f>AJ835*Assumptions!$C$26*(1+Assumptions!$C$34)</f>
        <v>540225</v>
      </c>
      <c r="AK846" s="12">
        <f>AK835*Assumptions!$C$26*(1+Assumptions!$C$34)</f>
        <v>540225</v>
      </c>
      <c r="AL846" s="12">
        <f>AL835*Assumptions!$C$26*(1+Assumptions!$C$34)</f>
        <v>540225</v>
      </c>
      <c r="AM846" s="12">
        <f>AM835*Assumptions!$C$26*(1+Assumptions!$C$34)</f>
        <v>540225</v>
      </c>
      <c r="AN846" s="12">
        <f>AN835*Assumptions!$C$26*(1+Assumptions!$C$34)</f>
        <v>540225</v>
      </c>
      <c r="AO846" s="12">
        <f>AO835*Assumptions!$C$26*(1+Assumptions!$C$34)</f>
        <v>540225</v>
      </c>
      <c r="AP846" s="12">
        <f>AP835*Assumptions!$C$26*(1+Assumptions!$C$34)</f>
        <v>540225</v>
      </c>
    </row>
    <row r="847">
      <c r="A847" s="38" t="inlineStr">
        <is>
          <t>Gross bookings, VAT included</t>
        </is>
      </c>
      <c r="B847" s="58" t="inlineStr">
        <is>
          <t>AED</t>
        </is>
      </c>
      <c r="C847" s="59">
        <f>SUM(G847:R847)</f>
        <v>3062816.75403848</v>
      </c>
      <c r="D847" s="59">
        <f>SUM(S847:AD847)</f>
        <v>6893194.61554367</v>
      </c>
      <c r="E847" s="59">
        <f>SUM(AE847:AP847)</f>
        <v>10195604.3996181</v>
      </c>
      <c r="F847" s="40" t="n"/>
      <c r="G847" s="51">
        <f>G843+G844+G845+G846</f>
        <v>72471.3382285714</v>
      </c>
      <c r="H847" s="51">
        <f>H843+H844+H845+H846</f>
        <v>82382.5558697143</v>
      </c>
      <c r="I847" s="51">
        <f>I843+I844+I845+I846</f>
        <v>91522.0574693486</v>
      </c>
      <c r="J847" s="51">
        <f>J843+J844+J845+J846</f>
        <v>99957.3911479296</v>
      </c>
      <c r="K847" s="51">
        <f>K843+K844+K845+K846</f>
        <v>317749.50271973</v>
      </c>
      <c r="L847" s="51">
        <f>L843+L844+L845+L846</f>
        <v>324953.437761483</v>
      </c>
      <c r="M847" s="51">
        <f>M843+M844+M845+M846</f>
        <v>331618.964845282</v>
      </c>
      <c r="N847" s="51">
        <f>N843+N844+N845+N846</f>
        <v>337791.129071257</v>
      </c>
      <c r="O847" s="51">
        <f>O843+O844+O845+O846</f>
        <v>343510.743958814</v>
      </c>
      <c r="P847" s="51">
        <f>P843+P844+P845+P846</f>
        <v>348814.82880644</v>
      </c>
      <c r="Q847" s="51">
        <f>Q843+Q844+Q845+Q846</f>
        <v>353736.997794133</v>
      </c>
      <c r="R847" s="51">
        <f>R843+R844+R845+R846</f>
        <v>358307.806365778</v>
      </c>
      <c r="S847" s="51">
        <f>S843+S844+S845+S846</f>
        <v>423740.250236694</v>
      </c>
      <c r="T847" s="51">
        <f>T843+T844+T845+T846</f>
        <v>430993.017813012</v>
      </c>
      <c r="U847" s="51">
        <f>U843+U844+U845+U846</f>
        <v>437713.421942289</v>
      </c>
      <c r="V847" s="51">
        <f>V843+V844+V845+V846</f>
        <v>443945.068118442</v>
      </c>
      <c r="W847" s="51">
        <f>W843+W844+W845+W846</f>
        <v>628227.545863303</v>
      </c>
      <c r="X847" s="51">
        <f>X843+X844+X845+X846</f>
        <v>633596.837642036</v>
      </c>
      <c r="Y847" s="51">
        <f>Y843+Y844+Y845+Y846</f>
        <v>638585.683088782</v>
      </c>
      <c r="Z847" s="51">
        <f>Z843+Z844+Z845+Z846</f>
        <v>643223.90364249</v>
      </c>
      <c r="AA847" s="51">
        <f>AA843+AA844+AA845+AA846</f>
        <v>647538.692096692</v>
      </c>
      <c r="AB847" s="51">
        <f>AB843+AB844+AB845+AB846</f>
        <v>651554.871041312</v>
      </c>
      <c r="AC847" s="51">
        <f>AC843+AC844+AC845+AC846</f>
        <v>655295.123711204</v>
      </c>
      <c r="AD847" s="51">
        <f>AD843+AD844+AD845+AD846</f>
        <v>658780.200347418</v>
      </c>
      <c r="AE847" s="51">
        <f>AE843+AE844+AE845+AE846</f>
        <v>720745.754759649</v>
      </c>
      <c r="AF847" s="51">
        <f>AF843+AF844+AF845+AF846</f>
        <v>727079.64107415</v>
      </c>
      <c r="AG847" s="51">
        <f>AG843+AG844+AG845+AG846</f>
        <v>732953.517208125</v>
      </c>
      <c r="AH847" s="51">
        <f>AH843+AH844+AH845+AH846</f>
        <v>738404.581012604</v>
      </c>
      <c r="AI847" s="51">
        <f>AI843+AI844+AI845+AI846</f>
        <v>895191.646798734</v>
      </c>
      <c r="AJ847" s="51">
        <f>AJ843+AJ844+AJ845+AJ846</f>
        <v>899895.486550423</v>
      </c>
      <c r="AK847" s="51">
        <f>AK843+AK844+AK845+AK846</f>
        <v>904269.134080212</v>
      </c>
      <c r="AL847" s="51">
        <f>AL843+AL844+AL845+AL846</f>
        <v>908338.15634183</v>
      </c>
      <c r="AM847" s="51">
        <f>AM843+AM844+AM845+AM846</f>
        <v>912125.895621334</v>
      </c>
      <c r="AN847" s="51">
        <f>AN843+AN844+AN845+AN846</f>
        <v>915653.68589522</v>
      </c>
      <c r="AO847" s="51">
        <f>AO843+AO844+AO845+AO846</f>
        <v>918941.046261687</v>
      </c>
      <c r="AP847" s="51">
        <f>AP843+AP844+AP845+AP846</f>
        <v>922005.854014099</v>
      </c>
    </row>
    <row r="848">
      <c r="A848" s="11" t="inlineStr">
        <is>
          <t>VAT</t>
        </is>
      </c>
      <c r="B848" s="14" t="inlineStr">
        <is>
          <t>AED</t>
        </is>
      </c>
      <c r="C848" s="56">
        <f>SUM(G848:R848)</f>
        <v>145848.416858975</v>
      </c>
      <c r="D848" s="56">
        <f>SUM(S848:AD848)</f>
        <v>328247.362644937</v>
      </c>
      <c r="E848" s="56">
        <f>SUM(AE848:AP848)</f>
        <v>485504.971410384</v>
      </c>
      <c r="G848" s="12">
        <f>G847*Assumptions!$C$34/(1+Assumptions!$C$34)</f>
        <v>3451.01610612245</v>
      </c>
      <c r="H848" s="12">
        <f>H847*Assumptions!$C$34/(1+Assumptions!$C$34)</f>
        <v>3922.97885093878</v>
      </c>
      <c r="I848" s="12">
        <f>I847*Assumptions!$C$34/(1+Assumptions!$C$34)</f>
        <v>4358.19321282612</v>
      </c>
      <c r="J848" s="12">
        <f>J847*Assumptions!$C$34/(1+Assumptions!$C$34)</f>
        <v>4759.87576894903</v>
      </c>
      <c r="K848" s="12">
        <f>K847*Assumptions!$C$34/(1+Assumptions!$C$34)</f>
        <v>15130.9287009395</v>
      </c>
      <c r="L848" s="12">
        <f>L847*Assumptions!$C$34/(1+Assumptions!$C$34)</f>
        <v>15473.9732267373</v>
      </c>
      <c r="M848" s="12">
        <f>M847*Assumptions!$C$34/(1+Assumptions!$C$34)</f>
        <v>15791.3792783468</v>
      </c>
      <c r="N848" s="12">
        <f>N847*Assumptions!$C$34/(1+Assumptions!$C$34)</f>
        <v>16085.2918605361</v>
      </c>
      <c r="O848" s="12">
        <f>O847*Assumptions!$C$34/(1+Assumptions!$C$34)</f>
        <v>16357.6544742292</v>
      </c>
      <c r="P848" s="12">
        <f>P847*Assumptions!$C$34/(1+Assumptions!$C$34)</f>
        <v>16610.2299431638</v>
      </c>
      <c r="Q848" s="12">
        <f>Q847*Assumptions!$C$34/(1+Assumptions!$C$34)</f>
        <v>16844.6189425778</v>
      </c>
      <c r="R848" s="12">
        <f>R847*Assumptions!$C$34/(1+Assumptions!$C$34)</f>
        <v>17062.2764936085</v>
      </c>
      <c r="S848" s="12">
        <f>S847*Assumptions!$C$34/(1+Assumptions!$C$34)</f>
        <v>20178.1071541283</v>
      </c>
      <c r="T848" s="12">
        <f>T847*Assumptions!$C$34/(1+Assumptions!$C$34)</f>
        <v>20523.4770387149</v>
      </c>
      <c r="U848" s="12">
        <f>U847*Assumptions!$C$34/(1+Assumptions!$C$34)</f>
        <v>20843.4962829661</v>
      </c>
      <c r="V848" s="12">
        <f>V847*Assumptions!$C$34/(1+Assumptions!$C$34)</f>
        <v>21140.2413389734</v>
      </c>
      <c r="W848" s="12">
        <f>W847*Assumptions!$C$34/(1+Assumptions!$C$34)</f>
        <v>29915.597422062</v>
      </c>
      <c r="X848" s="12">
        <f>X847*Assumptions!$C$34/(1+Assumptions!$C$34)</f>
        <v>30171.2779829541</v>
      </c>
      <c r="Y848" s="12">
        <f>Y847*Assumptions!$C$34/(1+Assumptions!$C$34)</f>
        <v>30408.8420518467</v>
      </c>
      <c r="Z848" s="12">
        <f>Z847*Assumptions!$C$34/(1+Assumptions!$C$34)</f>
        <v>30629.7096972614</v>
      </c>
      <c r="AA848" s="12">
        <f>AA847*Assumptions!$C$34/(1+Assumptions!$C$34)</f>
        <v>30835.1758141282</v>
      </c>
      <c r="AB848" s="12">
        <f>AB847*Assumptions!$C$34/(1+Assumptions!$C$34)</f>
        <v>31026.4224305387</v>
      </c>
      <c r="AC848" s="12">
        <f>AC847*Assumptions!$C$34/(1+Assumptions!$C$34)</f>
        <v>31204.5297005335</v>
      </c>
      <c r="AD848" s="12">
        <f>AD847*Assumptions!$C$34/(1+Assumptions!$C$34)</f>
        <v>31370.4857308294</v>
      </c>
      <c r="AE848" s="12">
        <f>AE847*Assumptions!$C$34/(1+Assumptions!$C$34)</f>
        <v>34321.2264171262</v>
      </c>
      <c r="AF848" s="12">
        <f>AF847*Assumptions!$C$34/(1+Assumptions!$C$34)</f>
        <v>34622.84005115</v>
      </c>
      <c r="AG848" s="12">
        <f>AG847*Assumptions!$C$34/(1+Assumptions!$C$34)</f>
        <v>34902.5484384821</v>
      </c>
      <c r="AH848" s="12">
        <f>AH847*Assumptions!$C$34/(1+Assumptions!$C$34)</f>
        <v>35162.1229053621</v>
      </c>
      <c r="AI848" s="12">
        <f>AI847*Assumptions!$C$34/(1+Assumptions!$C$34)</f>
        <v>42628.1736570826</v>
      </c>
      <c r="AJ848" s="12">
        <f>AJ847*Assumptions!$C$34/(1+Assumptions!$C$34)</f>
        <v>42852.1660262106</v>
      </c>
      <c r="AK848" s="12">
        <f>AK847*Assumptions!$C$34/(1+Assumptions!$C$34)</f>
        <v>43060.4349562006</v>
      </c>
      <c r="AL848" s="12">
        <f>AL847*Assumptions!$C$34/(1+Assumptions!$C$34)</f>
        <v>43254.1979210395</v>
      </c>
      <c r="AM848" s="12">
        <f>AM847*Assumptions!$C$34/(1+Assumptions!$C$34)</f>
        <v>43434.5664581587</v>
      </c>
      <c r="AN848" s="12">
        <f>AN847*Assumptions!$C$34/(1+Assumptions!$C$34)</f>
        <v>43602.5564712009</v>
      </c>
      <c r="AO848" s="12">
        <f>AO847*Assumptions!$C$34/(1+Assumptions!$C$34)</f>
        <v>43759.0974410327</v>
      </c>
      <c r="AP848" s="12">
        <f>AP847*Assumptions!$C$34/(1+Assumptions!$C$34)</f>
        <v>43905.040667338</v>
      </c>
    </row>
    <row r="849">
      <c r="A849" s="11" t="inlineStr">
        <is>
          <t>App Store sales excluding VAT</t>
        </is>
      </c>
      <c r="B849" s="14" t="inlineStr">
        <is>
          <t>AED</t>
        </is>
      </c>
      <c r="C849" s="56">
        <f>SUM(G849:R849)</f>
        <v>1316968.33717951</v>
      </c>
      <c r="D849" s="56">
        <f>SUM(S849:AD849)</f>
        <v>2804947.25289874</v>
      </c>
      <c r="E849" s="56">
        <f>SUM(AE849:AP849)</f>
        <v>4114099.42820768</v>
      </c>
      <c r="G849" s="12">
        <f>(G843+G844+G845)/(1+Assumptions!$C$34)</f>
        <v>69020.322122449</v>
      </c>
      <c r="H849" s="12">
        <f>(H843+H844+H845)/(1+Assumptions!$C$34)</f>
        <v>78459.5770187755</v>
      </c>
      <c r="I849" s="12">
        <f>(I843+I844+I845)/(1+Assumptions!$C$34)</f>
        <v>87163.8642565224</v>
      </c>
      <c r="J849" s="12">
        <f>(J843+J844+J845)/(1+Assumptions!$C$34)</f>
        <v>95197.5153789806</v>
      </c>
      <c r="K849" s="12">
        <f>(K843+K844+K845)/(1+Assumptions!$C$34)</f>
        <v>102618.57401879</v>
      </c>
      <c r="L849" s="12">
        <f>(L843+L844+L845)/(1+Assumptions!$C$34)</f>
        <v>109479.464534746</v>
      </c>
      <c r="M849" s="12">
        <f>(M843+M844+M845)/(1+Assumptions!$C$34)</f>
        <v>115827.585566935</v>
      </c>
      <c r="N849" s="12">
        <f>(N843+N844+N845)/(1+Assumptions!$C$34)</f>
        <v>121705.837210721</v>
      </c>
      <c r="O849" s="12">
        <f>(O843+O844+O845)/(1+Assumptions!$C$34)</f>
        <v>127153.089484585</v>
      </c>
      <c r="P849" s="12">
        <f>(P843+P844+P845)/(1+Assumptions!$C$34)</f>
        <v>132204.598863276</v>
      </c>
      <c r="Q849" s="12">
        <f>(Q843+Q844+Q845)/(1+Assumptions!$C$34)</f>
        <v>136892.378851555</v>
      </c>
      <c r="R849" s="12">
        <f>(R843+R844+R845)/(1+Assumptions!$C$34)</f>
        <v>141245.529872169</v>
      </c>
      <c r="S849" s="12">
        <f>(S843+S844+S845)/(1+Assumptions!$C$34)</f>
        <v>203562.143082566</v>
      </c>
      <c r="T849" s="12">
        <f>(T843+T844+T845)/(1+Assumptions!$C$34)</f>
        <v>210469.540774297</v>
      </c>
      <c r="U849" s="12">
        <f>(U843+U844+U845)/(1+Assumptions!$C$34)</f>
        <v>216869.925659323</v>
      </c>
      <c r="V849" s="12">
        <f>(V843+V844+V845)/(1+Assumptions!$C$34)</f>
        <v>222804.826779468</v>
      </c>
      <c r="W849" s="12">
        <f>(W843+W844+W845)/(1+Assumptions!$C$34)</f>
        <v>228311.948441241</v>
      </c>
      <c r="X849" s="12">
        <f>(X843+X844+X845)/(1+Assumptions!$C$34)</f>
        <v>233425.559659082</v>
      </c>
      <c r="Y849" s="12">
        <f>(Y843+Y844+Y845)/(1+Assumptions!$C$34)</f>
        <v>238176.841036935</v>
      </c>
      <c r="Z849" s="12">
        <f>(Z843+Z844+Z845)/(1+Assumptions!$C$34)</f>
        <v>242594.193945229</v>
      </c>
      <c r="AA849" s="12">
        <f>(AA843+AA844+AA845)/(1+Assumptions!$C$34)</f>
        <v>246703.516282564</v>
      </c>
      <c r="AB849" s="12">
        <f>(AB843+AB844+AB845)/(1+Assumptions!$C$34)</f>
        <v>250528.448610773</v>
      </c>
      <c r="AC849" s="12">
        <f>(AC843+AC844+AC845)/(1+Assumptions!$C$34)</f>
        <v>254090.59401067</v>
      </c>
      <c r="AD849" s="12">
        <f>(AD843+AD844+AD845)/(1+Assumptions!$C$34)</f>
        <v>257409.714616588</v>
      </c>
      <c r="AE849" s="12">
        <f>(AE843+AE844+AE845)/(1+Assumptions!$C$34)</f>
        <v>316424.528342523</v>
      </c>
      <c r="AF849" s="12">
        <f>(AF843+AF844+AF845)/(1+Assumptions!$C$34)</f>
        <v>322456.801023</v>
      </c>
      <c r="AG849" s="12">
        <f>(AG843+AG844+AG845)/(1+Assumptions!$C$34)</f>
        <v>328050.968769642</v>
      </c>
      <c r="AH849" s="12">
        <f>(AH843+AH844+AH845)/(1+Assumptions!$C$34)</f>
        <v>333242.458107242</v>
      </c>
      <c r="AI849" s="12">
        <f>(AI843+AI844+AI845)/(1+Assumptions!$C$34)</f>
        <v>338063.473141651</v>
      </c>
      <c r="AJ849" s="12">
        <f>(AJ843+AJ844+AJ845)/(1+Assumptions!$C$34)</f>
        <v>342543.320524213</v>
      </c>
      <c r="AK849" s="12">
        <f>(AK843+AK844+AK845)/(1+Assumptions!$C$34)</f>
        <v>346708.699124011</v>
      </c>
      <c r="AL849" s="12">
        <f>(AL843+AL844+AL845)/(1+Assumptions!$C$34)</f>
        <v>350583.958420791</v>
      </c>
      <c r="AM849" s="12">
        <f>(AM843+AM844+AM845)/(1+Assumptions!$C$34)</f>
        <v>354191.329163175</v>
      </c>
      <c r="AN849" s="12">
        <f>(AN843+AN844+AN845)/(1+Assumptions!$C$34)</f>
        <v>357551.129424019</v>
      </c>
      <c r="AO849" s="12">
        <f>(AO843+AO844+AO845)/(1+Assumptions!$C$34)</f>
        <v>360681.948820654</v>
      </c>
      <c r="AP849" s="12">
        <f>(AP843+AP844+AP845)/(1+Assumptions!$C$34)</f>
        <v>363600.813346761</v>
      </c>
    </row>
    <row r="850">
      <c r="A850" s="11" t="inlineStr">
        <is>
          <t>Apple commission rate</t>
        </is>
      </c>
      <c r="B850" s="14" t="inlineStr">
        <is>
          <t>rate</t>
        </is>
      </c>
      <c r="C850" s="60">
        <f>IF(C849=0,0,C851/C849)</f>
        <v>0.15</v>
      </c>
      <c r="D850" s="60">
        <f>IF(D849=0,0,D851/D849)</f>
        <v>0.2</v>
      </c>
      <c r="E850" s="60">
        <f>IF(E849=0,0,E851/E849)</f>
        <v>0.2</v>
      </c>
      <c r="G850" s="17">
        <f>Assumptions!$C$35</f>
        <v>0.15</v>
      </c>
      <c r="H850" s="17">
        <f>IF(AND(Assumptions!$C$38=1,G852&gt;=Assumptions!$C$37),Assumptions!$C$36,Assumptions!$C$35)</f>
        <v>0.15</v>
      </c>
      <c r="I850" s="17">
        <f>IF(AND(Assumptions!$C$38=1,H852&gt;=Assumptions!$C$37),Assumptions!$C$36,Assumptions!$C$35)</f>
        <v>0.15</v>
      </c>
      <c r="J850" s="17">
        <f>IF(AND(Assumptions!$C$38=1,I852&gt;=Assumptions!$C$37),Assumptions!$C$36,Assumptions!$C$35)</f>
        <v>0.15</v>
      </c>
      <c r="K850" s="17">
        <f>IF(AND(Assumptions!$C$38=1,J852&gt;=Assumptions!$C$37),Assumptions!$C$36,Assumptions!$C$35)</f>
        <v>0.15</v>
      </c>
      <c r="L850" s="17">
        <f>IF(AND(Assumptions!$C$38=1,K852&gt;=Assumptions!$C$37),Assumptions!$C$36,Assumptions!$C$35)</f>
        <v>0.15</v>
      </c>
      <c r="M850" s="17">
        <f>IF(AND(Assumptions!$C$38=1,L852&gt;=Assumptions!$C$37),Assumptions!$C$36,Assumptions!$C$35)</f>
        <v>0.15</v>
      </c>
      <c r="N850" s="17">
        <f>IF(AND(Assumptions!$C$38=1,M852&gt;=Assumptions!$C$37),Assumptions!$C$36,Assumptions!$C$35)</f>
        <v>0.15</v>
      </c>
      <c r="O850" s="17">
        <f>IF(AND(Assumptions!$C$38=1,N852&gt;=Assumptions!$C$37),Assumptions!$C$36,Assumptions!$C$35)</f>
        <v>0.15</v>
      </c>
      <c r="P850" s="17">
        <f>IF(AND(Assumptions!$C$38=1,O852&gt;=Assumptions!$C$37),Assumptions!$C$36,Assumptions!$C$35)</f>
        <v>0.15</v>
      </c>
      <c r="Q850" s="17">
        <f>IF(AND(Assumptions!$C$38=1,P852&gt;=Assumptions!$C$37),Assumptions!$C$36,Assumptions!$C$35)</f>
        <v>0.15</v>
      </c>
      <c r="R850" s="17">
        <f>IF(AND(Assumptions!$C$38=1,Q852&gt;=Assumptions!$C$37),Assumptions!$C$36,Assumptions!$C$35)</f>
        <v>0.15</v>
      </c>
      <c r="S850" s="17">
        <f>Assumptions!$C$39</f>
        <v>0.2</v>
      </c>
      <c r="T850" s="17">
        <f>Assumptions!$C$39</f>
        <v>0.2</v>
      </c>
      <c r="U850" s="17">
        <f>Assumptions!$C$39</f>
        <v>0.2</v>
      </c>
      <c r="V850" s="17">
        <f>Assumptions!$C$39</f>
        <v>0.2</v>
      </c>
      <c r="W850" s="17">
        <f>Assumptions!$C$39</f>
        <v>0.2</v>
      </c>
      <c r="X850" s="17">
        <f>Assumptions!$C$39</f>
        <v>0.2</v>
      </c>
      <c r="Y850" s="17">
        <f>Assumptions!$C$39</f>
        <v>0.2</v>
      </c>
      <c r="Z850" s="17">
        <f>Assumptions!$C$39</f>
        <v>0.2</v>
      </c>
      <c r="AA850" s="17">
        <f>Assumptions!$C$39</f>
        <v>0.2</v>
      </c>
      <c r="AB850" s="17">
        <f>Assumptions!$C$39</f>
        <v>0.2</v>
      </c>
      <c r="AC850" s="17">
        <f>Assumptions!$C$39</f>
        <v>0.2</v>
      </c>
      <c r="AD850" s="17">
        <f>Assumptions!$C$39</f>
        <v>0.2</v>
      </c>
      <c r="AE850" s="17">
        <f>Assumptions!$C$39</f>
        <v>0.2</v>
      </c>
      <c r="AF850" s="17">
        <f>Assumptions!$C$39</f>
        <v>0.2</v>
      </c>
      <c r="AG850" s="17">
        <f>Assumptions!$C$39</f>
        <v>0.2</v>
      </c>
      <c r="AH850" s="17">
        <f>Assumptions!$C$39</f>
        <v>0.2</v>
      </c>
      <c r="AI850" s="17">
        <f>Assumptions!$C$39</f>
        <v>0.2</v>
      </c>
      <c r="AJ850" s="17">
        <f>Assumptions!$C$39</f>
        <v>0.2</v>
      </c>
      <c r="AK850" s="17">
        <f>Assumptions!$C$39</f>
        <v>0.2</v>
      </c>
      <c r="AL850" s="17">
        <f>Assumptions!$C$39</f>
        <v>0.2</v>
      </c>
      <c r="AM850" s="17">
        <f>Assumptions!$C$39</f>
        <v>0.2</v>
      </c>
      <c r="AN850" s="17">
        <f>Assumptions!$C$39</f>
        <v>0.2</v>
      </c>
      <c r="AO850" s="17">
        <f>Assumptions!$C$39</f>
        <v>0.2</v>
      </c>
      <c r="AP850" s="17">
        <f>Assumptions!$C$39</f>
        <v>0.2</v>
      </c>
    </row>
    <row r="851">
      <c r="A851" s="11" t="inlineStr">
        <is>
          <t>Apple commission</t>
        </is>
      </c>
      <c r="B851" s="14" t="inlineStr">
        <is>
          <t>AED</t>
        </is>
      </c>
      <c r="C851" s="56">
        <f>SUM(G851:R851)</f>
        <v>197545.250576926</v>
      </c>
      <c r="D851" s="56">
        <f>SUM(S851:AD851)</f>
        <v>560989.450579747</v>
      </c>
      <c r="E851" s="56">
        <f>SUM(AE851:AP851)</f>
        <v>822819.885641536</v>
      </c>
      <c r="G851" s="12">
        <f>G849*G850</f>
        <v>10353.0483183673</v>
      </c>
      <c r="H851" s="12">
        <f>H849*H850</f>
        <v>11768.9365528163</v>
      </c>
      <c r="I851" s="12">
        <f>I849*I850</f>
        <v>13074.5796384784</v>
      </c>
      <c r="J851" s="12">
        <f>J849*J850</f>
        <v>14279.6273068471</v>
      </c>
      <c r="K851" s="12">
        <f>K849*K850</f>
        <v>15392.7861028185</v>
      </c>
      <c r="L851" s="12">
        <f>L849*L850</f>
        <v>16421.9196802119</v>
      </c>
      <c r="M851" s="12">
        <f>M849*M850</f>
        <v>17374.1378350403</v>
      </c>
      <c r="N851" s="12">
        <f>N849*N850</f>
        <v>18255.8755816082</v>
      </c>
      <c r="O851" s="12">
        <f>O849*O850</f>
        <v>19072.9634226877</v>
      </c>
      <c r="P851" s="12">
        <f>P849*P850</f>
        <v>19830.6898294915</v>
      </c>
      <c r="Q851" s="12">
        <f>Q849*Q850</f>
        <v>20533.8568277333</v>
      </c>
      <c r="R851" s="12">
        <f>R849*R850</f>
        <v>21186.8294808254</v>
      </c>
      <c r="S851" s="12">
        <f>S849*S850</f>
        <v>40712.4286165132</v>
      </c>
      <c r="T851" s="12">
        <f>T849*T850</f>
        <v>42093.9081548595</v>
      </c>
      <c r="U851" s="12">
        <f>U849*U850</f>
        <v>43373.9851318645</v>
      </c>
      <c r="V851" s="12">
        <f>V849*V850</f>
        <v>44560.9653558937</v>
      </c>
      <c r="W851" s="12">
        <f>W849*W850</f>
        <v>45662.3896882482</v>
      </c>
      <c r="X851" s="12">
        <f>X849*X850</f>
        <v>46685.1119318164</v>
      </c>
      <c r="Y851" s="12">
        <f>Y849*Y850</f>
        <v>47635.368207387</v>
      </c>
      <c r="Z851" s="12">
        <f>Z849*Z850</f>
        <v>48518.8387890458</v>
      </c>
      <c r="AA851" s="12">
        <f>AA849*AA850</f>
        <v>49340.7032565128</v>
      </c>
      <c r="AB851" s="12">
        <f>AB849*AB850</f>
        <v>50105.6897221546</v>
      </c>
      <c r="AC851" s="12">
        <f>AC849*AC850</f>
        <v>50818.118802134</v>
      </c>
      <c r="AD851" s="12">
        <f>AD849*AD850</f>
        <v>51481.9429233176</v>
      </c>
      <c r="AE851" s="12">
        <f>AE849*AE850</f>
        <v>63284.9056685046</v>
      </c>
      <c r="AF851" s="12">
        <f>AF849*AF850</f>
        <v>64491.3602045999</v>
      </c>
      <c r="AG851" s="12">
        <f>AG849*AG850</f>
        <v>65610.1937539285</v>
      </c>
      <c r="AH851" s="12">
        <f>AH849*AH850</f>
        <v>66648.4916214485</v>
      </c>
      <c r="AI851" s="12">
        <f>AI849*AI850</f>
        <v>67612.6946283302</v>
      </c>
      <c r="AJ851" s="12">
        <f>AJ849*AJ850</f>
        <v>68508.6641048425</v>
      </c>
      <c r="AK851" s="12">
        <f>AK849*AK850</f>
        <v>69341.7398248023</v>
      </c>
      <c r="AL851" s="12">
        <f>AL849*AL850</f>
        <v>70116.7916841581</v>
      </c>
      <c r="AM851" s="12">
        <f>AM849*AM850</f>
        <v>70838.265832635</v>
      </c>
      <c r="AN851" s="12">
        <f>AN849*AN850</f>
        <v>71510.2258848038</v>
      </c>
      <c r="AO851" s="12">
        <f>AO849*AO850</f>
        <v>72136.3897641309</v>
      </c>
      <c r="AP851" s="12">
        <f>AP849*AP850</f>
        <v>72720.1626693521</v>
      </c>
    </row>
    <row r="852">
      <c r="A852" s="11" t="inlineStr">
        <is>
          <t>App Store proceeds so far this year</t>
        </is>
      </c>
      <c r="B852" s="14" t="inlineStr">
        <is>
          <t>USD</t>
        </is>
      </c>
      <c r="C852" s="56">
        <f>R852</f>
        <v>304812.276814862</v>
      </c>
      <c r="D852" s="56">
        <f>AD852</f>
        <v>611016.419964326</v>
      </c>
      <c r="E852" s="56">
        <f>AP852</f>
        <v>896195.927179345</v>
      </c>
      <c r="G852" s="12">
        <f>(G849-G851)/Assumptions!$C$40</f>
        <v>15974.7512060127</v>
      </c>
      <c r="H852" s="12">
        <f>G852+(H849-H851)/Assumptions!$C$40</f>
        <v>34134.2176364985</v>
      </c>
      <c r="I852" s="12">
        <f>H852+(I849-I851)/Assumptions!$C$40</f>
        <v>54308.2910518951</v>
      </c>
      <c r="J852" s="12">
        <f>I852+(J849-J851)/Assumptions!$C$40</f>
        <v>76341.7527461452</v>
      </c>
      <c r="K852" s="12">
        <f>J852+(K849-K851)/Assumptions!$C$40</f>
        <v>100092.81820999</v>
      </c>
      <c r="L852" s="12">
        <f>K852+(L849-L851)/Assumptions!$C$40</f>
        <v>125431.836550231</v>
      </c>
      <c r="M852" s="12">
        <f>L852+(M849-M851)/Assumptions!$C$40</f>
        <v>152240.127287303</v>
      </c>
      <c r="N852" s="12">
        <f>M852+(N849-N851)/Assumptions!$C$40</f>
        <v>180408.939167252</v>
      </c>
      <c r="O852" s="12">
        <f>N852+(O849-O851)/Assumptions!$C$40</f>
        <v>209838.51740058</v>
      </c>
      <c r="P852" s="12">
        <f>O852+(P849-P851)/Assumptions!$C$40</f>
        <v>240437.267307669</v>
      </c>
      <c r="Q852" s="12">
        <f>P852+(Q849-Q851)/Assumptions!$C$40</f>
        <v>272121.003733488</v>
      </c>
      <c r="R852" s="12">
        <f>Q852+(R849-R851)/Assumptions!$C$40</f>
        <v>304812.276814862</v>
      </c>
      <c r="S852" s="12">
        <f>(S849-S851)/Assumptions!$C$40</f>
        <v>44343.012788578</v>
      </c>
      <c r="T852" s="12">
        <f>S852+(T849-T851)/Assumptions!$C$40</f>
        <v>90190.7003636462</v>
      </c>
      <c r="U852" s="12">
        <f>T852+(U849-U851)/Assumptions!$C$40</f>
        <v>137432.617457576</v>
      </c>
      <c r="V852" s="12">
        <f>U852+(V849-V851)/Assumptions!$C$40</f>
        <v>185967.36529245</v>
      </c>
      <c r="W852" s="12">
        <f>V852+(W849-W851)/Assumptions!$C$40</f>
        <v>235701.75841784</v>
      </c>
      <c r="X852" s="12">
        <f>W852+(X849-X851)/Assumptions!$C$40</f>
        <v>286550.076383058</v>
      </c>
      <c r="Y852" s="12">
        <f>X852+(Y849-Y851)/Assumptions!$C$40</f>
        <v>338433.390972452</v>
      </c>
      <c r="Z852" s="12">
        <f>Y852+(Z849-Z851)/Assumptions!$C$40</f>
        <v>391278.960790337</v>
      </c>
      <c r="AA852" s="12">
        <f>Z852+(AA849-AA851)/Assumptions!$C$40</f>
        <v>445019.685916559</v>
      </c>
      <c r="AB852" s="12">
        <f>AA852+(AB849-AB851)/Assumptions!$C$40</f>
        <v>499593.616178947</v>
      </c>
      <c r="AC852" s="12">
        <f>AB852+(AC849-AC851)/Assumptions!$C$40</f>
        <v>554943.507318099</v>
      </c>
      <c r="AD852" s="12">
        <f>AC852+(AD849-AD851)/Assumptions!$C$40</f>
        <v>611016.419964326</v>
      </c>
      <c r="AE852" s="12">
        <f>(AE849-AE851)/Assumptions!$C$40</f>
        <v>68928.4200609989</v>
      </c>
      <c r="AF852" s="12">
        <f>AE852+(AF849-AF851)/Assumptions!$C$40</f>
        <v>139170.881822306</v>
      </c>
      <c r="AG852" s="12">
        <f>AF852+(AG849-AG851)/Assumptions!$C$40</f>
        <v>210631.950580839</v>
      </c>
      <c r="AH852" s="12">
        <f>AG852+(AH849-AH851)/Assumptions!$C$40</f>
        <v>283223.90877983</v>
      </c>
      <c r="AI852" s="12">
        <f>AH852+(AI849-AI851)/Assumptions!$C$40</f>
        <v>356866.054052348</v>
      </c>
      <c r="AJ852" s="12">
        <f>AI852+(AJ849-AJ851)/Assumptions!$C$40</f>
        <v>431484.068053538</v>
      </c>
      <c r="AK852" s="12">
        <f>AJ852+(AK849-AK851)/Assumptions!$C$40</f>
        <v>507009.44839369</v>
      </c>
      <c r="AL852" s="12">
        <f>AK852+(AL849-AL851)/Assumptions!$C$40</f>
        <v>583378.996858396</v>
      </c>
      <c r="AM852" s="12">
        <f>AL852+(AM849-AM851)/Assumptions!$C$40</f>
        <v>660534.3578742</v>
      </c>
      <c r="AN852" s="12">
        <f>AM852+(AN849-AN851)/Assumptions!$C$40</f>
        <v>738421.601860371</v>
      </c>
      <c r="AO852" s="12">
        <f>AN852+(AO849-AO851)/Assumptions!$C$40</f>
        <v>816990.848710344</v>
      </c>
      <c r="AP852" s="12">
        <f>AO852+(AP849-AP851)/Assumptions!$C$40</f>
        <v>896195.927179345</v>
      </c>
    </row>
    <row r="853">
      <c r="A853" s="11" t="inlineStr">
        <is>
          <t>Membership, App Store (after VAT and Apple)</t>
        </is>
      </c>
      <c r="B853" s="14" t="inlineStr">
        <is>
          <t>AED</t>
        </is>
      </c>
      <c r="C853" s="56">
        <f>SUM(G853:R853)</f>
        <v>1119423.08660258</v>
      </c>
      <c r="D853" s="56">
        <f>SUM(S853:AD853)</f>
        <v>2243957.80231899</v>
      </c>
      <c r="E853" s="56">
        <f>SUM(AE853:AP853)</f>
        <v>3291279.54256615</v>
      </c>
      <c r="G853" s="12">
        <f>G849-G851</f>
        <v>58667.2738040816</v>
      </c>
      <c r="H853" s="12">
        <f>H849-H851</f>
        <v>66690.6404659592</v>
      </c>
      <c r="I853" s="12">
        <f>I849-I851</f>
        <v>74089.2846180441</v>
      </c>
      <c r="J853" s="12">
        <f>J849-J851</f>
        <v>80917.8880721335</v>
      </c>
      <c r="K853" s="12">
        <f>K849-K851</f>
        <v>87225.7879159716</v>
      </c>
      <c r="L853" s="12">
        <f>L849-L851</f>
        <v>93057.5448545341</v>
      </c>
      <c r="M853" s="12">
        <f>M849-M851</f>
        <v>98453.4477318951</v>
      </c>
      <c r="N853" s="12">
        <f>N849-N851</f>
        <v>103449.961629113</v>
      </c>
      <c r="O853" s="12">
        <f>O849-O851</f>
        <v>108080.126061897</v>
      </c>
      <c r="P853" s="12">
        <f>P849-P851</f>
        <v>112373.909033785</v>
      </c>
      <c r="Q853" s="12">
        <f>Q849-Q851</f>
        <v>116358.522023822</v>
      </c>
      <c r="R853" s="12">
        <f>R849-R851</f>
        <v>120058.700391344</v>
      </c>
      <c r="S853" s="12">
        <f>S849-S851</f>
        <v>162849.714466053</v>
      </c>
      <c r="T853" s="12">
        <f>T849-T851</f>
        <v>168375.632619438</v>
      </c>
      <c r="U853" s="12">
        <f>U849-U851</f>
        <v>173495.940527458</v>
      </c>
      <c r="V853" s="12">
        <f>V849-V851</f>
        <v>178243.861423575</v>
      </c>
      <c r="W853" s="12">
        <f>W849-W851</f>
        <v>182649.558752993</v>
      </c>
      <c r="X853" s="12">
        <f>X849-X851</f>
        <v>186740.447727266</v>
      </c>
      <c r="Y853" s="12">
        <f>Y849-Y851</f>
        <v>190541.472829548</v>
      </c>
      <c r="Z853" s="12">
        <f>Z849-Z851</f>
        <v>194075.355156183</v>
      </c>
      <c r="AA853" s="12">
        <f>AA849-AA851</f>
        <v>197362.813026051</v>
      </c>
      <c r="AB853" s="12">
        <f>AB849-AB851</f>
        <v>200422.758888619</v>
      </c>
      <c r="AC853" s="12">
        <f>AC849-AC851</f>
        <v>203272.475208536</v>
      </c>
      <c r="AD853" s="12">
        <f>AD849-AD851</f>
        <v>205927.771693271</v>
      </c>
      <c r="AE853" s="12">
        <f>AE849-AE851</f>
        <v>253139.622674019</v>
      </c>
      <c r="AF853" s="12">
        <f>AF849-AF851</f>
        <v>257965.4408184</v>
      </c>
      <c r="AG853" s="12">
        <f>AG849-AG851</f>
        <v>262440.775015714</v>
      </c>
      <c r="AH853" s="12">
        <f>AH849-AH851</f>
        <v>266593.966485794</v>
      </c>
      <c r="AI853" s="12">
        <f>AI849-AI851</f>
        <v>270450.778513321</v>
      </c>
      <c r="AJ853" s="12">
        <f>AJ849-AJ851</f>
        <v>274034.65641937</v>
      </c>
      <c r="AK853" s="12">
        <f>AK849-AK851</f>
        <v>277366.959299209</v>
      </c>
      <c r="AL853" s="12">
        <f>AL849-AL851</f>
        <v>280467.166736632</v>
      </c>
      <c r="AM853" s="12">
        <f>AM849-AM851</f>
        <v>283353.06333054</v>
      </c>
      <c r="AN853" s="12">
        <f>AN849-AN851</f>
        <v>286040.903539215</v>
      </c>
      <c r="AO853" s="12">
        <f>AO849-AO851</f>
        <v>288545.559056523</v>
      </c>
      <c r="AP853" s="12">
        <f>AP849-AP851</f>
        <v>290880.650677409</v>
      </c>
    </row>
    <row r="854">
      <c r="A854" s="11" t="inlineStr">
        <is>
          <t>Company seats (after VAT)</t>
        </is>
      </c>
      <c r="B854" s="14" t="inlineStr">
        <is>
          <t>AED</t>
        </is>
      </c>
      <c r="C854" s="56">
        <f>SUM(G854:R854)</f>
        <v>1600000</v>
      </c>
      <c r="D854" s="56">
        <f>SUM(S854:AD854)</f>
        <v>3760000</v>
      </c>
      <c r="E854" s="56">
        <f>SUM(AE854:AP854)</f>
        <v>5596000</v>
      </c>
      <c r="G854" s="12">
        <f>G846/(1+Assumptions!$C$34)</f>
        <v>0</v>
      </c>
      <c r="H854" s="12">
        <f>H846/(1+Assumptions!$C$34)</f>
        <v>0</v>
      </c>
      <c r="I854" s="12">
        <f>I846/(1+Assumptions!$C$34)</f>
        <v>0</v>
      </c>
      <c r="J854" s="12">
        <f>J846/(1+Assumptions!$C$34)</f>
        <v>0</v>
      </c>
      <c r="K854" s="12">
        <f>K846/(1+Assumptions!$C$34)</f>
        <v>200000</v>
      </c>
      <c r="L854" s="12">
        <f>L846/(1+Assumptions!$C$34)</f>
        <v>200000</v>
      </c>
      <c r="M854" s="12">
        <f>M846/(1+Assumptions!$C$34)</f>
        <v>200000</v>
      </c>
      <c r="N854" s="12">
        <f>N846/(1+Assumptions!$C$34)</f>
        <v>200000</v>
      </c>
      <c r="O854" s="12">
        <f>O846/(1+Assumptions!$C$34)</f>
        <v>200000</v>
      </c>
      <c r="P854" s="12">
        <f>P846/(1+Assumptions!$C$34)</f>
        <v>200000</v>
      </c>
      <c r="Q854" s="12">
        <f>Q846/(1+Assumptions!$C$34)</f>
        <v>200000</v>
      </c>
      <c r="R854" s="12">
        <f>R846/(1+Assumptions!$C$34)</f>
        <v>200000</v>
      </c>
      <c r="S854" s="12">
        <f>S846/(1+Assumptions!$C$34)</f>
        <v>200000</v>
      </c>
      <c r="T854" s="12">
        <f>T846/(1+Assumptions!$C$34)</f>
        <v>200000</v>
      </c>
      <c r="U854" s="12">
        <f>U846/(1+Assumptions!$C$34)</f>
        <v>200000</v>
      </c>
      <c r="V854" s="12">
        <f>V846/(1+Assumptions!$C$34)</f>
        <v>200000</v>
      </c>
      <c r="W854" s="12">
        <f>W846/(1+Assumptions!$C$34)</f>
        <v>370000</v>
      </c>
      <c r="X854" s="12">
        <f>X846/(1+Assumptions!$C$34)</f>
        <v>370000</v>
      </c>
      <c r="Y854" s="12">
        <f>Y846/(1+Assumptions!$C$34)</f>
        <v>370000</v>
      </c>
      <c r="Z854" s="12">
        <f>Z846/(1+Assumptions!$C$34)</f>
        <v>370000</v>
      </c>
      <c r="AA854" s="12">
        <f>AA846/(1+Assumptions!$C$34)</f>
        <v>370000</v>
      </c>
      <c r="AB854" s="12">
        <f>AB846/(1+Assumptions!$C$34)</f>
        <v>370000</v>
      </c>
      <c r="AC854" s="12">
        <f>AC846/(1+Assumptions!$C$34)</f>
        <v>370000</v>
      </c>
      <c r="AD854" s="12">
        <f>AD846/(1+Assumptions!$C$34)</f>
        <v>370000</v>
      </c>
      <c r="AE854" s="12">
        <f>AE846/(1+Assumptions!$C$34)</f>
        <v>370000</v>
      </c>
      <c r="AF854" s="12">
        <f>AF846/(1+Assumptions!$C$34)</f>
        <v>370000</v>
      </c>
      <c r="AG854" s="12">
        <f>AG846/(1+Assumptions!$C$34)</f>
        <v>370000</v>
      </c>
      <c r="AH854" s="12">
        <f>AH846/(1+Assumptions!$C$34)</f>
        <v>370000</v>
      </c>
      <c r="AI854" s="12">
        <f>AI846/(1+Assumptions!$C$34)</f>
        <v>514500</v>
      </c>
      <c r="AJ854" s="12">
        <f>AJ846/(1+Assumptions!$C$34)</f>
        <v>514500</v>
      </c>
      <c r="AK854" s="12">
        <f>AK846/(1+Assumptions!$C$34)</f>
        <v>514500</v>
      </c>
      <c r="AL854" s="12">
        <f>AL846/(1+Assumptions!$C$34)</f>
        <v>514500</v>
      </c>
      <c r="AM854" s="12">
        <f>AM846/(1+Assumptions!$C$34)</f>
        <v>514500</v>
      </c>
      <c r="AN854" s="12">
        <f>AN846/(1+Assumptions!$C$34)</f>
        <v>514500</v>
      </c>
      <c r="AO854" s="12">
        <f>AO846/(1+Assumptions!$C$34)</f>
        <v>514500</v>
      </c>
      <c r="AP854" s="12">
        <f>AP846/(1+Assumptions!$C$34)</f>
        <v>514500</v>
      </c>
    </row>
    <row r="855">
      <c r="A855" s="11" t="inlineStr">
        <is>
          <t>Insurance commission</t>
        </is>
      </c>
      <c r="B855" s="14" t="inlineStr">
        <is>
          <t>AED</t>
        </is>
      </c>
      <c r="C855" s="56">
        <f>SUM(G855:R855)</f>
        <v>93598.9042669167</v>
      </c>
      <c r="D855" s="56">
        <f>SUM(S855:AD855)</f>
        <v>386310.478101567</v>
      </c>
      <c r="E855" s="56">
        <f>SUM(AE855:AP855)</f>
        <v>636736.631558626</v>
      </c>
      <c r="G855" s="12">
        <f>G840*Assumptions!$C$43*Assumptions!$C$44/12</f>
        <v>0</v>
      </c>
      <c r="H855" s="12">
        <f>H840*Assumptions!$C$43*Assumptions!$C$44/12</f>
        <v>0</v>
      </c>
      <c r="I855" s="12">
        <f>I840*Assumptions!$C$43*Assumptions!$C$44/12</f>
        <v>0</v>
      </c>
      <c r="J855" s="12">
        <f>J840*Assumptions!$C$43*Assumptions!$C$44/12</f>
        <v>0</v>
      </c>
      <c r="K855" s="12">
        <f>K840*Assumptions!$C$43*Assumptions!$C$44/12</f>
        <v>0</v>
      </c>
      <c r="L855" s="12">
        <f>L840*Assumptions!$C$43*Assumptions!$C$44/12</f>
        <v>7162.22089734857</v>
      </c>
      <c r="M855" s="12">
        <f>M840*Assumptions!$C$43*Assumptions!$C$44/12</f>
        <v>9264.0138799573</v>
      </c>
      <c r="N855" s="12">
        <f>N840*Assumptions!$C$43*Assumptions!$C$44/12</f>
        <v>11344.9892780927</v>
      </c>
      <c r="O855" s="12">
        <f>O840*Assumptions!$C$43*Assumptions!$C$44/12</f>
        <v>13406.7830617709</v>
      </c>
      <c r="P855" s="12">
        <f>P840*Assumptions!$C$43*Assumptions!$C$44/12</f>
        <v>15450.8866130133</v>
      </c>
      <c r="Q855" s="12">
        <f>Q840*Assumptions!$C$43*Assumptions!$C$44/12</f>
        <v>17478.6609727016</v>
      </c>
      <c r="R855" s="12">
        <f>R840*Assumptions!$C$43*Assumptions!$C$44/12</f>
        <v>19491.3495640323</v>
      </c>
      <c r="S855" s="12">
        <f>S840*Assumptions!$C$43*Assumptions!$C$44/12</f>
        <v>21623.8038499201</v>
      </c>
      <c r="T855" s="12">
        <f>T840*Assumptions!$C$43*Assumptions!$C$44/12</f>
        <v>23731.7792189156</v>
      </c>
      <c r="U855" s="12">
        <f>U840*Assumptions!$C$43*Assumptions!$C$44/12</f>
        <v>25817.201805201</v>
      </c>
      <c r="V855" s="12">
        <f>V840*Assumptions!$C$43*Assumptions!$C$44/12</f>
        <v>27881.8272870075</v>
      </c>
      <c r="W855" s="12">
        <f>W840*Assumptions!$C$43*Assumptions!$C$44/12</f>
        <v>29702.2577005199</v>
      </c>
      <c r="X855" s="12">
        <f>X840*Assumptions!$C$43*Assumptions!$C$44/12</f>
        <v>31504.9564545622</v>
      </c>
      <c r="Y855" s="12">
        <f>Y840*Assumptions!$C$43*Assumptions!$C$44/12</f>
        <v>33291.2617488617</v>
      </c>
      <c r="Z855" s="12">
        <f>Z840*Assumptions!$C$43*Assumptions!$C$44/12</f>
        <v>35062.398575143</v>
      </c>
      <c r="AA855" s="12">
        <f>AA840*Assumptions!$C$43*Assumptions!$C$44/12</f>
        <v>36819.4894595304</v>
      </c>
      <c r="AB855" s="12">
        <f>AB840*Assumptions!$C$43*Assumptions!$C$44/12</f>
        <v>38563.5640864157</v>
      </c>
      <c r="AC855" s="12">
        <f>AC840*Assumptions!$C$43*Assumptions!$C$44/12</f>
        <v>40295.5679277816</v>
      </c>
      <c r="AD855" s="12">
        <f>AD840*Assumptions!$C$43*Assumptions!$C$44/12</f>
        <v>42016.3699877079</v>
      </c>
      <c r="AE855" s="12">
        <f>AE840*Assumptions!$C$43*Assumptions!$C$44/12</f>
        <v>43868.712616339</v>
      </c>
      <c r="AF855" s="12">
        <f>AF840*Assumptions!$C$43*Assumptions!$C$44/12</f>
        <v>45699.8177650478</v>
      </c>
      <c r="AG855" s="12">
        <f>AG840*Assumptions!$C$43*Assumptions!$C$44/12</f>
        <v>47511.3360447228</v>
      </c>
      <c r="AH855" s="12">
        <f>AH840*Assumptions!$C$43*Assumptions!$C$44/12</f>
        <v>49304.773866148</v>
      </c>
      <c r="AI855" s="12">
        <f>AI840*Assumptions!$C$43*Assumptions!$C$44/12</f>
        <v>50890.2575116232</v>
      </c>
      <c r="AJ855" s="12">
        <f>AJ840*Assumptions!$C$43*Assumptions!$C$44/12</f>
        <v>52460.2957119337</v>
      </c>
      <c r="AK855" s="12">
        <f>AK840*Assumptions!$C$43*Assumptions!$C$44/12</f>
        <v>54016.0408963904</v>
      </c>
      <c r="AL855" s="12">
        <f>AL840*Assumptions!$C$43*Assumptions!$C$44/12</f>
        <v>55558.5492642332</v>
      </c>
      <c r="AM855" s="12">
        <f>AM840*Assumptions!$C$43*Assumptions!$C$44/12</f>
        <v>57088.7898085532</v>
      </c>
      <c r="AN855" s="12">
        <f>AN840*Assumptions!$C$43*Assumptions!$C$44/12</f>
        <v>58607.6524087645</v>
      </c>
      <c r="AO855" s="12">
        <f>AO840*Assumptions!$C$43*Assumptions!$C$44/12</f>
        <v>60115.9550943162</v>
      </c>
      <c r="AP855" s="12">
        <f>AP840*Assumptions!$C$43*Assumptions!$C$44/12</f>
        <v>61614.4505705541</v>
      </c>
    </row>
    <row r="856">
      <c r="A856" s="11" t="inlineStr">
        <is>
          <t>Dispatches</t>
        </is>
      </c>
      <c r="B856" s="14" t="inlineStr">
        <is>
          <t>cases</t>
        </is>
      </c>
      <c r="C856" s="61">
        <f>SUM(G856:R856)</f>
        <v>35.339388664896</v>
      </c>
      <c r="D856" s="61">
        <f>SUM(S856:AD856)</f>
        <v>128.770159367189</v>
      </c>
      <c r="E856" s="61">
        <f>SUM(AE856:AP856)</f>
        <v>212.245543852875</v>
      </c>
      <c r="G856" s="62">
        <f>G838*Assumptions!$C$58/12</f>
        <v>0.257142857142857</v>
      </c>
      <c r="H856" s="62">
        <f>H838*Assumptions!$C$58/12</f>
        <v>0.502714285714286</v>
      </c>
      <c r="I856" s="62">
        <f>I838*Assumptions!$C$58/12</f>
        <v>0.737686285714286</v>
      </c>
      <c r="J856" s="62">
        <f>J838*Assumptions!$C$58/12</f>
        <v>0.962939211428571</v>
      </c>
      <c r="K856" s="62">
        <f>K838*Assumptions!$C$58/12</f>
        <v>1.67927126925714</v>
      </c>
      <c r="L856" s="62">
        <f>L838*Assumptions!$C$58/12</f>
        <v>2.38740696578286</v>
      </c>
      <c r="M856" s="62">
        <f>M838*Assumptions!$C$58/12</f>
        <v>3.08800462665243</v>
      </c>
      <c r="N856" s="62">
        <f>N838*Assumptions!$C$58/12</f>
        <v>3.78166309269756</v>
      </c>
      <c r="O856" s="62">
        <f>O838*Assumptions!$C$58/12</f>
        <v>4.46892768725696</v>
      </c>
      <c r="P856" s="62">
        <f>P838*Assumptions!$C$58/12</f>
        <v>5.1502955376711</v>
      </c>
      <c r="Q856" s="62">
        <f>Q838*Assumptions!$C$58/12</f>
        <v>5.82622032423387</v>
      </c>
      <c r="R856" s="62">
        <f>R838*Assumptions!$C$58/12</f>
        <v>6.49711652134411</v>
      </c>
      <c r="S856" s="62">
        <f>S838*Assumptions!$C$58/12</f>
        <v>7.20793461664003</v>
      </c>
      <c r="T856" s="62">
        <f>T838*Assumptions!$C$58/12</f>
        <v>7.91059307297186</v>
      </c>
      <c r="U856" s="62">
        <f>U838*Assumptions!$C$58/12</f>
        <v>8.60573393506701</v>
      </c>
      <c r="V856" s="62">
        <f>V838*Assumptions!$C$58/12</f>
        <v>9.29394242900249</v>
      </c>
      <c r="W856" s="62">
        <f>W838*Assumptions!$C$58/12</f>
        <v>9.90075256683996</v>
      </c>
      <c r="X856" s="62">
        <f>X838*Assumptions!$C$58/12</f>
        <v>10.5016521515207</v>
      </c>
      <c r="Y856" s="62">
        <f>Y838*Assumptions!$C$58/12</f>
        <v>11.0970872496206</v>
      </c>
      <c r="Z856" s="62">
        <f>Z838*Assumptions!$C$58/12</f>
        <v>11.6874661917143</v>
      </c>
      <c r="AA856" s="62">
        <f>AA838*Assumptions!$C$58/12</f>
        <v>12.2731631531768</v>
      </c>
      <c r="AB856" s="62">
        <f>AB838*Assumptions!$C$58/12</f>
        <v>12.8545213621386</v>
      </c>
      <c r="AC856" s="62">
        <f>AC838*Assumptions!$C$58/12</f>
        <v>13.4318559759272</v>
      </c>
      <c r="AD856" s="62">
        <f>AD838*Assumptions!$C$58/12</f>
        <v>14.0054566625693</v>
      </c>
      <c r="AE856" s="62">
        <f>AE838*Assumptions!$C$58/12</f>
        <v>14.6229042054463</v>
      </c>
      <c r="AF856" s="62">
        <f>AF838*Assumptions!$C$58/12</f>
        <v>15.2332725883493</v>
      </c>
      <c r="AG856" s="62">
        <f>AG838*Assumptions!$C$58/12</f>
        <v>15.8371120149076</v>
      </c>
      <c r="AH856" s="62">
        <f>AH838*Assumptions!$C$58/12</f>
        <v>16.4349246220493</v>
      </c>
      <c r="AI856" s="62">
        <f>AI838*Assumptions!$C$58/12</f>
        <v>16.9634191705411</v>
      </c>
      <c r="AJ856" s="62">
        <f>AJ838*Assumptions!$C$58/12</f>
        <v>17.4867652373112</v>
      </c>
      <c r="AK856" s="62">
        <f>AK838*Assumptions!$C$58/12</f>
        <v>18.0053469654635</v>
      </c>
      <c r="AL856" s="62">
        <f>AL838*Assumptions!$C$58/12</f>
        <v>18.5195164214111</v>
      </c>
      <c r="AM856" s="62">
        <f>AM838*Assumptions!$C$58/12</f>
        <v>19.0295966028511</v>
      </c>
      <c r="AN856" s="62">
        <f>AN838*Assumptions!$C$58/12</f>
        <v>19.5358841362548</v>
      </c>
      <c r="AO856" s="62">
        <f>AO838*Assumptions!$C$58/12</f>
        <v>20.0386516981054</v>
      </c>
      <c r="AP856" s="62">
        <f>AP838*Assumptions!$C$58/12</f>
        <v>20.5381501901847</v>
      </c>
    </row>
    <row r="857">
      <c r="A857" s="35" t="inlineStr">
        <is>
          <t>Direct costs (AED)</t>
        </is>
      </c>
      <c r="B857" s="14" t="inlineStr">
        <is>
          <t>AED</t>
        </is>
      </c>
      <c r="C857" s="56">
        <f>SUM(G857:R857)</f>
        <v>53009.0829973441</v>
      </c>
      <c r="D857" s="56">
        <f>SUM(S857:AD857)</f>
        <v>193155.239050783</v>
      </c>
      <c r="E857" s="56">
        <f>SUM(AE857:AP857)</f>
        <v>318368.315779313</v>
      </c>
      <c r="G857" s="12">
        <f>G856*Assumptions!$C$46*Assumptions!$C$47*Assumptions!$C$48*Assumptions!$C$45</f>
        <v>385.714285714286</v>
      </c>
      <c r="H857" s="12">
        <f>H856*Assumptions!$C$46*Assumptions!$C$47*Assumptions!$C$48*Assumptions!$C$45</f>
        <v>754.071428571429</v>
      </c>
      <c r="I857" s="12">
        <f>I856*Assumptions!$C$46*Assumptions!$C$47*Assumptions!$C$48*Assumptions!$C$45</f>
        <v>1106.52942857143</v>
      </c>
      <c r="J857" s="12">
        <f>J856*Assumptions!$C$46*Assumptions!$C$47*Assumptions!$C$48*Assumptions!$C$45</f>
        <v>1444.40881714286</v>
      </c>
      <c r="K857" s="12">
        <f>K856*Assumptions!$C$46*Assumptions!$C$47*Assumptions!$C$48*Assumptions!$C$45</f>
        <v>2518.90690388571</v>
      </c>
      <c r="L857" s="12">
        <f>L856*Assumptions!$C$46*Assumptions!$C$47*Assumptions!$C$48*Assumptions!$C$45</f>
        <v>3581.11044867429</v>
      </c>
      <c r="M857" s="12">
        <f>M856*Assumptions!$C$46*Assumptions!$C$47*Assumptions!$C$48*Assumptions!$C$45</f>
        <v>4632.00693997865</v>
      </c>
      <c r="N857" s="12">
        <f>N856*Assumptions!$C$46*Assumptions!$C$47*Assumptions!$C$48*Assumptions!$C$45</f>
        <v>5672.49463904635</v>
      </c>
      <c r="O857" s="12">
        <f>O856*Assumptions!$C$46*Assumptions!$C$47*Assumptions!$C$48*Assumptions!$C$45</f>
        <v>6703.39153088544</v>
      </c>
      <c r="P857" s="12">
        <f>P856*Assumptions!$C$46*Assumptions!$C$47*Assumptions!$C$48*Assumptions!$C$45</f>
        <v>7725.44330650665</v>
      </c>
      <c r="Q857" s="12">
        <f>Q856*Assumptions!$C$46*Assumptions!$C$47*Assumptions!$C$48*Assumptions!$C$45</f>
        <v>8739.33048635081</v>
      </c>
      <c r="R857" s="12">
        <f>R856*Assumptions!$C$46*Assumptions!$C$47*Assumptions!$C$48*Assumptions!$C$45</f>
        <v>9745.67478201617</v>
      </c>
      <c r="S857" s="12">
        <f>S856*Assumptions!$C$46*Assumptions!$C$47*Assumptions!$C$48*Assumptions!$C$45</f>
        <v>10811.90192496</v>
      </c>
      <c r="T857" s="12">
        <f>T856*Assumptions!$C$46*Assumptions!$C$47*Assumptions!$C$48*Assumptions!$C$45</f>
        <v>11865.8896094578</v>
      </c>
      <c r="U857" s="12">
        <f>U856*Assumptions!$C$46*Assumptions!$C$47*Assumptions!$C$48*Assumptions!$C$45</f>
        <v>12908.6009026005</v>
      </c>
      <c r="V857" s="12">
        <f>V856*Assumptions!$C$46*Assumptions!$C$47*Assumptions!$C$48*Assumptions!$C$45</f>
        <v>13940.9136435037</v>
      </c>
      <c r="W857" s="12">
        <f>W856*Assumptions!$C$46*Assumptions!$C$47*Assumptions!$C$48*Assumptions!$C$45</f>
        <v>14851.1288502599</v>
      </c>
      <c r="X857" s="12">
        <f>X856*Assumptions!$C$46*Assumptions!$C$47*Assumptions!$C$48*Assumptions!$C$45</f>
        <v>15752.4782272811</v>
      </c>
      <c r="Y857" s="12">
        <f>Y856*Assumptions!$C$46*Assumptions!$C$47*Assumptions!$C$48*Assumptions!$C$45</f>
        <v>16645.6308744308</v>
      </c>
      <c r="Z857" s="12">
        <f>Z856*Assumptions!$C$46*Assumptions!$C$47*Assumptions!$C$48*Assumptions!$C$45</f>
        <v>17531.1992875715</v>
      </c>
      <c r="AA857" s="12">
        <f>AA856*Assumptions!$C$46*Assumptions!$C$47*Assumptions!$C$48*Assumptions!$C$45</f>
        <v>18409.7447297652</v>
      </c>
      <c r="AB857" s="12">
        <f>AB856*Assumptions!$C$46*Assumptions!$C$47*Assumptions!$C$48*Assumptions!$C$45</f>
        <v>19281.7820432078</v>
      </c>
      <c r="AC857" s="12">
        <f>AC856*Assumptions!$C$46*Assumptions!$C$47*Assumptions!$C$48*Assumptions!$C$45</f>
        <v>20147.7839638908</v>
      </c>
      <c r="AD857" s="12">
        <f>AD856*Assumptions!$C$46*Assumptions!$C$47*Assumptions!$C$48*Assumptions!$C$45</f>
        <v>21008.184993854</v>
      </c>
      <c r="AE857" s="12">
        <f>AE856*Assumptions!$C$46*Assumptions!$C$47*Assumptions!$C$48*Assumptions!$C$45</f>
        <v>21934.3563081695</v>
      </c>
      <c r="AF857" s="12">
        <f>AF856*Assumptions!$C$46*Assumptions!$C$47*Assumptions!$C$48*Assumptions!$C$45</f>
        <v>22849.9088825239</v>
      </c>
      <c r="AG857" s="12">
        <f>AG856*Assumptions!$C$46*Assumptions!$C$47*Assumptions!$C$48*Assumptions!$C$45</f>
        <v>23755.6680223614</v>
      </c>
      <c r="AH857" s="12">
        <f>AH856*Assumptions!$C$46*Assumptions!$C$47*Assumptions!$C$48*Assumptions!$C$45</f>
        <v>24652.386933074</v>
      </c>
      <c r="AI857" s="12">
        <f>AI856*Assumptions!$C$46*Assumptions!$C$47*Assumptions!$C$48*Assumptions!$C$45</f>
        <v>25445.1287558116</v>
      </c>
      <c r="AJ857" s="12">
        <f>AJ856*Assumptions!$C$46*Assumptions!$C$47*Assumptions!$C$48*Assumptions!$C$45</f>
        <v>26230.1478559668</v>
      </c>
      <c r="AK857" s="12">
        <f>AK856*Assumptions!$C$46*Assumptions!$C$47*Assumptions!$C$48*Assumptions!$C$45</f>
        <v>27008.0204481952</v>
      </c>
      <c r="AL857" s="12">
        <f>AL856*Assumptions!$C$46*Assumptions!$C$47*Assumptions!$C$48*Assumptions!$C$45</f>
        <v>27779.2746321166</v>
      </c>
      <c r="AM857" s="12">
        <f>AM856*Assumptions!$C$46*Assumptions!$C$47*Assumptions!$C$48*Assumptions!$C$45</f>
        <v>28544.3949042766</v>
      </c>
      <c r="AN857" s="12">
        <f>AN856*Assumptions!$C$46*Assumptions!$C$47*Assumptions!$C$48*Assumptions!$C$45</f>
        <v>29303.8262043822</v>
      </c>
      <c r="AO857" s="12">
        <f>AO856*Assumptions!$C$46*Assumptions!$C$47*Assumptions!$C$48*Assumptions!$C$45</f>
        <v>30057.9775471581</v>
      </c>
      <c r="AP857" s="12">
        <f>AP856*Assumptions!$C$46*Assumptions!$C$47*Assumptions!$C$48*Assumptions!$C$45</f>
        <v>30807.225285277</v>
      </c>
    </row>
    <row r="858">
      <c r="A858" s="11" t="inlineStr">
        <is>
          <t>Law-firm panel membership</t>
        </is>
      </c>
      <c r="B858" s="14" t="inlineStr">
        <is>
          <t>AED</t>
        </is>
      </c>
      <c r="C858" s="56">
        <f>SUM(G858:R858)</f>
        <v>0</v>
      </c>
      <c r="D858" s="56">
        <f>SUM(S858:AD858)</f>
        <v>0</v>
      </c>
      <c r="E858" s="56">
        <f>SUM(AE858:AP858)</f>
        <v>240000</v>
      </c>
      <c r="G858" s="12">
        <f>IF(G816&gt;=Assumptions!$C$50,Assumptions!$C$49*Assumptions!$C$51,0)</f>
        <v>0</v>
      </c>
      <c r="H858" s="12">
        <f>IF(H816&gt;=Assumptions!$C$50,Assumptions!$C$49*Assumptions!$C$51,0)</f>
        <v>0</v>
      </c>
      <c r="I858" s="12">
        <f>IF(I816&gt;=Assumptions!$C$50,Assumptions!$C$49*Assumptions!$C$51,0)</f>
        <v>0</v>
      </c>
      <c r="J858" s="12">
        <f>IF(J816&gt;=Assumptions!$C$50,Assumptions!$C$49*Assumptions!$C$51,0)</f>
        <v>0</v>
      </c>
      <c r="K858" s="12">
        <f>IF(K816&gt;=Assumptions!$C$50,Assumptions!$C$49*Assumptions!$C$51,0)</f>
        <v>0</v>
      </c>
      <c r="L858" s="12">
        <f>IF(L816&gt;=Assumptions!$C$50,Assumptions!$C$49*Assumptions!$C$51,0)</f>
        <v>0</v>
      </c>
      <c r="M858" s="12">
        <f>IF(M816&gt;=Assumptions!$C$50,Assumptions!$C$49*Assumptions!$C$51,0)</f>
        <v>0</v>
      </c>
      <c r="N858" s="12">
        <f>IF(N816&gt;=Assumptions!$C$50,Assumptions!$C$49*Assumptions!$C$51,0)</f>
        <v>0</v>
      </c>
      <c r="O858" s="12">
        <f>IF(O816&gt;=Assumptions!$C$50,Assumptions!$C$49*Assumptions!$C$51,0)</f>
        <v>0</v>
      </c>
      <c r="P858" s="12">
        <f>IF(P816&gt;=Assumptions!$C$50,Assumptions!$C$49*Assumptions!$C$51,0)</f>
        <v>0</v>
      </c>
      <c r="Q858" s="12">
        <f>IF(Q816&gt;=Assumptions!$C$50,Assumptions!$C$49*Assumptions!$C$51,0)</f>
        <v>0</v>
      </c>
      <c r="R858" s="12">
        <f>IF(R816&gt;=Assumptions!$C$50,Assumptions!$C$49*Assumptions!$C$51,0)</f>
        <v>0</v>
      </c>
      <c r="S858" s="12">
        <f>IF(S816&gt;=Assumptions!$C$50,Assumptions!$C$49*Assumptions!$C$51,0)</f>
        <v>0</v>
      </c>
      <c r="T858" s="12">
        <f>IF(T816&gt;=Assumptions!$C$50,Assumptions!$C$49*Assumptions!$C$51,0)</f>
        <v>0</v>
      </c>
      <c r="U858" s="12">
        <f>IF(U816&gt;=Assumptions!$C$50,Assumptions!$C$49*Assumptions!$C$51,0)</f>
        <v>0</v>
      </c>
      <c r="V858" s="12">
        <f>IF(V816&gt;=Assumptions!$C$50,Assumptions!$C$49*Assumptions!$C$51,0)</f>
        <v>0</v>
      </c>
      <c r="W858" s="12">
        <f>IF(W816&gt;=Assumptions!$C$50,Assumptions!$C$49*Assumptions!$C$51,0)</f>
        <v>0</v>
      </c>
      <c r="X858" s="12">
        <f>IF(X816&gt;=Assumptions!$C$50,Assumptions!$C$49*Assumptions!$C$51,0)</f>
        <v>0</v>
      </c>
      <c r="Y858" s="12">
        <f>IF(Y816&gt;=Assumptions!$C$50,Assumptions!$C$49*Assumptions!$C$51,0)</f>
        <v>0</v>
      </c>
      <c r="Z858" s="12">
        <f>IF(Z816&gt;=Assumptions!$C$50,Assumptions!$C$49*Assumptions!$C$51,0)</f>
        <v>0</v>
      </c>
      <c r="AA858" s="12">
        <f>IF(AA816&gt;=Assumptions!$C$50,Assumptions!$C$49*Assumptions!$C$51,0)</f>
        <v>0</v>
      </c>
      <c r="AB858" s="12">
        <f>IF(AB816&gt;=Assumptions!$C$50,Assumptions!$C$49*Assumptions!$C$51,0)</f>
        <v>0</v>
      </c>
      <c r="AC858" s="12">
        <f>IF(AC816&gt;=Assumptions!$C$50,Assumptions!$C$49*Assumptions!$C$51,0)</f>
        <v>0</v>
      </c>
      <c r="AD858" s="12">
        <f>IF(AD816&gt;=Assumptions!$C$50,Assumptions!$C$49*Assumptions!$C$51,0)</f>
        <v>0</v>
      </c>
      <c r="AE858" s="12">
        <f>IF(AE816&gt;=Assumptions!$C$50,Assumptions!$C$49*Assumptions!$C$51,0)</f>
        <v>20000</v>
      </c>
      <c r="AF858" s="12">
        <f>IF(AF816&gt;=Assumptions!$C$50,Assumptions!$C$49*Assumptions!$C$51,0)</f>
        <v>20000</v>
      </c>
      <c r="AG858" s="12">
        <f>IF(AG816&gt;=Assumptions!$C$50,Assumptions!$C$49*Assumptions!$C$51,0)</f>
        <v>20000</v>
      </c>
      <c r="AH858" s="12">
        <f>IF(AH816&gt;=Assumptions!$C$50,Assumptions!$C$49*Assumptions!$C$51,0)</f>
        <v>20000</v>
      </c>
      <c r="AI858" s="12">
        <f>IF(AI816&gt;=Assumptions!$C$50,Assumptions!$C$49*Assumptions!$C$51,0)</f>
        <v>20000</v>
      </c>
      <c r="AJ858" s="12">
        <f>IF(AJ816&gt;=Assumptions!$C$50,Assumptions!$C$49*Assumptions!$C$51,0)</f>
        <v>20000</v>
      </c>
      <c r="AK858" s="12">
        <f>IF(AK816&gt;=Assumptions!$C$50,Assumptions!$C$49*Assumptions!$C$51,0)</f>
        <v>20000</v>
      </c>
      <c r="AL858" s="12">
        <f>IF(AL816&gt;=Assumptions!$C$50,Assumptions!$C$49*Assumptions!$C$51,0)</f>
        <v>20000</v>
      </c>
      <c r="AM858" s="12">
        <f>IF(AM816&gt;=Assumptions!$C$50,Assumptions!$C$49*Assumptions!$C$51,0)</f>
        <v>20000</v>
      </c>
      <c r="AN858" s="12">
        <f>IF(AN816&gt;=Assumptions!$C$50,Assumptions!$C$49*Assumptions!$C$51,0)</f>
        <v>20000</v>
      </c>
      <c r="AO858" s="12">
        <f>IF(AO816&gt;=Assumptions!$C$50,Assumptions!$C$49*Assumptions!$C$51,0)</f>
        <v>20000</v>
      </c>
      <c r="AP858" s="12">
        <f>IF(AP816&gt;=Assumptions!$C$50,Assumptions!$C$49*Assumptions!$C$51,0)</f>
        <v>20000</v>
      </c>
    </row>
    <row r="859">
      <c r="A859" s="38" t="inlineStr">
        <is>
          <t>Net revenue</t>
        </is>
      </c>
      <c r="B859" s="58" t="inlineStr">
        <is>
          <t>AED</t>
        </is>
      </c>
      <c r="C859" s="59">
        <f>SUM(G859:R859)</f>
        <v>2866031.07386684</v>
      </c>
      <c r="D859" s="59">
        <f>SUM(S859:AD859)</f>
        <v>6583423.51947134</v>
      </c>
      <c r="E859" s="59">
        <f>SUM(AE859:AP859)</f>
        <v>10082384.4899041</v>
      </c>
      <c r="F859" s="40" t="n"/>
      <c r="G859" s="51">
        <f>G853+G854+G855+G857+G858</f>
        <v>59052.9880897959</v>
      </c>
      <c r="H859" s="51">
        <f>H853+H854+H855+H857+H858</f>
        <v>67444.7118945306</v>
      </c>
      <c r="I859" s="51">
        <f>I853+I854+I855+I857+I858</f>
        <v>75195.8140466155</v>
      </c>
      <c r="J859" s="51">
        <f>J853+J854+J855+J857+J858</f>
        <v>82362.2968892763</v>
      </c>
      <c r="K859" s="51">
        <f>K853+K854+K855+K857+K858</f>
        <v>289744.694819857</v>
      </c>
      <c r="L859" s="51">
        <f>L853+L854+L855+L857+L858</f>
        <v>303800.876200557</v>
      </c>
      <c r="M859" s="51">
        <f>M853+M854+M855+M857+M858</f>
        <v>312349.468551831</v>
      </c>
      <c r="N859" s="51">
        <f>N853+N854+N855+N857+N858</f>
        <v>320467.445546252</v>
      </c>
      <c r="O859" s="51">
        <f>O853+O854+O855+O857+O858</f>
        <v>328190.300654553</v>
      </c>
      <c r="P859" s="51">
        <f>P853+P854+P855+P857+P858</f>
        <v>335550.238953305</v>
      </c>
      <c r="Q859" s="51">
        <f>Q853+Q854+Q855+Q857+Q858</f>
        <v>342576.513482874</v>
      </c>
      <c r="R859" s="51">
        <f>R853+R854+R855+R857+R858</f>
        <v>349295.724737392</v>
      </c>
      <c r="S859" s="51">
        <f>S853+S854+S855+S857+S858</f>
        <v>395285.420240933</v>
      </c>
      <c r="T859" s="51">
        <f>T853+T854+T855+T857+T858</f>
        <v>403973.301447811</v>
      </c>
      <c r="U859" s="51">
        <f>U853+U854+U855+U857+U858</f>
        <v>412221.74323526</v>
      </c>
      <c r="V859" s="51">
        <f>V853+V854+V855+V857+V858</f>
        <v>420066.602354086</v>
      </c>
      <c r="W859" s="51">
        <f>W853+W854+W855+W857+W858</f>
        <v>597202.945303773</v>
      </c>
      <c r="X859" s="51">
        <f>X853+X854+X855+X857+X858</f>
        <v>603997.882409109</v>
      </c>
      <c r="Y859" s="51">
        <f>Y853+Y854+Y855+Y857+Y858</f>
        <v>610478.365452841</v>
      </c>
      <c r="Z859" s="51">
        <f>Z853+Z854+Z855+Z857+Z858</f>
        <v>616668.953018897</v>
      </c>
      <c r="AA859" s="51">
        <f>AA853+AA854+AA855+AA857+AA858</f>
        <v>622592.047215347</v>
      </c>
      <c r="AB859" s="51">
        <f>AB853+AB854+AB855+AB857+AB858</f>
        <v>628268.105018242</v>
      </c>
      <c r="AC859" s="51">
        <f>AC853+AC854+AC855+AC857+AC858</f>
        <v>633715.827100209</v>
      </c>
      <c r="AD859" s="51">
        <f>AD853+AD854+AD855+AD857+AD858</f>
        <v>638952.326674833</v>
      </c>
      <c r="AE859" s="51">
        <f>AE853+AE854+AE855+AE857+AE858</f>
        <v>708942.691598527</v>
      </c>
      <c r="AF859" s="51">
        <f>AF853+AF854+AF855+AF857+AF858</f>
        <v>716515.167465971</v>
      </c>
      <c r="AG859" s="51">
        <f>AG853+AG854+AG855+AG857+AG858</f>
        <v>723707.779082798</v>
      </c>
      <c r="AH859" s="51">
        <f>AH853+AH854+AH855+AH857+AH858</f>
        <v>730551.127285016</v>
      </c>
      <c r="AI859" s="51">
        <f>AI853+AI854+AI855+AI857+AI858</f>
        <v>881286.164780756</v>
      </c>
      <c r="AJ859" s="51">
        <f>AJ853+AJ854+AJ855+AJ857+AJ858</f>
        <v>887225.099987271</v>
      </c>
      <c r="AK859" s="51">
        <f>AK853+AK854+AK855+AK857+AK858</f>
        <v>892891.020643795</v>
      </c>
      <c r="AL859" s="51">
        <f>AL853+AL854+AL855+AL857+AL858</f>
        <v>898304.990632982</v>
      </c>
      <c r="AM859" s="51">
        <f>AM853+AM854+AM855+AM857+AM858</f>
        <v>903486.24804337</v>
      </c>
      <c r="AN859" s="51">
        <f>AN853+AN854+AN855+AN857+AN858</f>
        <v>908452.382152362</v>
      </c>
      <c r="AO859" s="51">
        <f>AO853+AO854+AO855+AO857+AO858</f>
        <v>913219.491697998</v>
      </c>
      <c r="AP859" s="51">
        <f>AP853+AP854+AP855+AP857+AP858</f>
        <v>917802.32653324</v>
      </c>
    </row>
    <row r="862">
      <c r="A862" s="11" t="inlineStr">
        <is>
          <t>ID checks</t>
        </is>
      </c>
      <c r="B862" s="14" t="inlineStr">
        <is>
          <t>AED</t>
        </is>
      </c>
      <c r="C862" s="56">
        <f>SUM(G862:R862)</f>
        <v>56685.7142857143</v>
      </c>
      <c r="D862" s="56">
        <f>SUM(S862:AD862)</f>
        <v>80914.2857142857</v>
      </c>
      <c r="E862" s="56">
        <f>SUM(AE862:AP862)</f>
        <v>89142.8571428572</v>
      </c>
      <c r="G862" s="12">
        <f>(G824+G834)*Assumptions!$C$54</f>
        <v>2057.14285714286</v>
      </c>
      <c r="H862" s="12">
        <f>(H824+H834)*Assumptions!$C$54</f>
        <v>2057.14285714286</v>
      </c>
      <c r="I862" s="12">
        <f>(I824+I834)*Assumptions!$C$54</f>
        <v>2057.14285714286</v>
      </c>
      <c r="J862" s="12">
        <f>(J824+J834)*Assumptions!$C$54</f>
        <v>2057.14285714286</v>
      </c>
      <c r="K862" s="12">
        <f>(K824+K834)*Assumptions!$C$54</f>
        <v>6057.14285714286</v>
      </c>
      <c r="L862" s="12">
        <f>(L824+L834)*Assumptions!$C$54</f>
        <v>6057.14285714286</v>
      </c>
      <c r="M862" s="12">
        <f>(M824+M834)*Assumptions!$C$54</f>
        <v>6057.14285714286</v>
      </c>
      <c r="N862" s="12">
        <f>(N824+N834)*Assumptions!$C$54</f>
        <v>6057.14285714286</v>
      </c>
      <c r="O862" s="12">
        <f>(O824+O834)*Assumptions!$C$54</f>
        <v>6057.14285714286</v>
      </c>
      <c r="P862" s="12">
        <f>(P824+P834)*Assumptions!$C$54</f>
        <v>6057.14285714286</v>
      </c>
      <c r="Q862" s="12">
        <f>(Q824+Q834)*Assumptions!$C$54</f>
        <v>6057.14285714286</v>
      </c>
      <c r="R862" s="12">
        <f>(R824+R834)*Assumptions!$C$54</f>
        <v>6057.14285714286</v>
      </c>
      <c r="S862" s="12">
        <f>(S824+S834)*Assumptions!$C$54</f>
        <v>6742.85714285714</v>
      </c>
      <c r="T862" s="12">
        <f>(T824+T834)*Assumptions!$C$54</f>
        <v>6742.85714285714</v>
      </c>
      <c r="U862" s="12">
        <f>(U824+U834)*Assumptions!$C$54</f>
        <v>6742.85714285714</v>
      </c>
      <c r="V862" s="12">
        <f>(V824+V834)*Assumptions!$C$54</f>
        <v>6742.85714285714</v>
      </c>
      <c r="W862" s="12">
        <f>(W824+W834)*Assumptions!$C$54</f>
        <v>6742.85714285714</v>
      </c>
      <c r="X862" s="12">
        <f>(X824+X834)*Assumptions!$C$54</f>
        <v>6742.85714285714</v>
      </c>
      <c r="Y862" s="12">
        <f>(Y824+Y834)*Assumptions!$C$54</f>
        <v>6742.85714285714</v>
      </c>
      <c r="Z862" s="12">
        <f>(Z824+Z834)*Assumptions!$C$54</f>
        <v>6742.85714285714</v>
      </c>
      <c r="AA862" s="12">
        <f>(AA824+AA834)*Assumptions!$C$54</f>
        <v>6742.85714285714</v>
      </c>
      <c r="AB862" s="12">
        <f>(AB824+AB834)*Assumptions!$C$54</f>
        <v>6742.85714285714</v>
      </c>
      <c r="AC862" s="12">
        <f>(AC824+AC834)*Assumptions!$C$54</f>
        <v>6742.85714285714</v>
      </c>
      <c r="AD862" s="12">
        <f>(AD824+AD834)*Assumptions!$C$54</f>
        <v>6742.85714285714</v>
      </c>
      <c r="AE862" s="12">
        <f>(AE824+AE834)*Assumptions!$C$54</f>
        <v>7428.57142857143</v>
      </c>
      <c r="AF862" s="12">
        <f>(AF824+AF834)*Assumptions!$C$54</f>
        <v>7428.57142857143</v>
      </c>
      <c r="AG862" s="12">
        <f>(AG824+AG834)*Assumptions!$C$54</f>
        <v>7428.57142857143</v>
      </c>
      <c r="AH862" s="12">
        <f>(AH824+AH834)*Assumptions!$C$54</f>
        <v>7428.57142857143</v>
      </c>
      <c r="AI862" s="12">
        <f>(AI824+AI834)*Assumptions!$C$54</f>
        <v>7428.57142857143</v>
      </c>
      <c r="AJ862" s="12">
        <f>(AJ824+AJ834)*Assumptions!$C$54</f>
        <v>7428.57142857143</v>
      </c>
      <c r="AK862" s="12">
        <f>(AK824+AK834)*Assumptions!$C$54</f>
        <v>7428.57142857143</v>
      </c>
      <c r="AL862" s="12">
        <f>(AL824+AL834)*Assumptions!$C$54</f>
        <v>7428.57142857143</v>
      </c>
      <c r="AM862" s="12">
        <f>(AM824+AM834)*Assumptions!$C$54</f>
        <v>7428.57142857143</v>
      </c>
      <c r="AN862" s="12">
        <f>(AN824+AN834)*Assumptions!$C$54</f>
        <v>7428.57142857143</v>
      </c>
      <c r="AO862" s="12">
        <f>(AO824+AO834)*Assumptions!$C$54</f>
        <v>7428.57142857143</v>
      </c>
      <c r="AP862" s="12">
        <f>(AP824+AP834)*Assumptions!$C$54</f>
        <v>7428.57142857143</v>
      </c>
    </row>
    <row r="863">
      <c r="A863" s="11" t="inlineStr">
        <is>
          <t>Messages, codes and notifications</t>
        </is>
      </c>
      <c r="B863" s="14" t="inlineStr">
        <is>
          <t>AED</t>
        </is>
      </c>
      <c r="C863" s="56">
        <f>SUM(G863:R863)</f>
        <v>42407.2663978753</v>
      </c>
      <c r="D863" s="56">
        <f>SUM(S863:AD863)</f>
        <v>154524.191240627</v>
      </c>
      <c r="E863" s="56">
        <f>SUM(AE863:AP863)</f>
        <v>254694.65262345</v>
      </c>
      <c r="G863" s="12">
        <f>G838*Assumptions!$C$55</f>
        <v>308.571428571429</v>
      </c>
      <c r="H863" s="12">
        <f>H838*Assumptions!$C$55</f>
        <v>603.257142857143</v>
      </c>
      <c r="I863" s="12">
        <f>I838*Assumptions!$C$55</f>
        <v>885.223542857143</v>
      </c>
      <c r="J863" s="12">
        <f>J838*Assumptions!$C$55</f>
        <v>1155.52705371429</v>
      </c>
      <c r="K863" s="12">
        <f>K838*Assumptions!$C$55</f>
        <v>2015.12552310857</v>
      </c>
      <c r="L863" s="12">
        <f>L838*Assumptions!$C$55</f>
        <v>2864.88835893943</v>
      </c>
      <c r="M863" s="12">
        <f>M838*Assumptions!$C$55</f>
        <v>3705.60555198292</v>
      </c>
      <c r="N863" s="12">
        <f>N838*Assumptions!$C$55</f>
        <v>4537.99571123708</v>
      </c>
      <c r="O863" s="12">
        <f>O838*Assumptions!$C$55</f>
        <v>5362.71322470835</v>
      </c>
      <c r="P863" s="12">
        <f>P838*Assumptions!$C$55</f>
        <v>6180.35464520532</v>
      </c>
      <c r="Q863" s="12">
        <f>Q838*Assumptions!$C$55</f>
        <v>6991.46438908065</v>
      </c>
      <c r="R863" s="12">
        <f>R838*Assumptions!$C$55</f>
        <v>7796.53982561294</v>
      </c>
      <c r="S863" s="12">
        <f>S838*Assumptions!$C$55</f>
        <v>8649.52153996803</v>
      </c>
      <c r="T863" s="12">
        <f>T838*Assumptions!$C$55</f>
        <v>9492.71168756623</v>
      </c>
      <c r="U863" s="12">
        <f>U838*Assumptions!$C$55</f>
        <v>10326.8807220804</v>
      </c>
      <c r="V863" s="12">
        <f>V838*Assumptions!$C$55</f>
        <v>11152.730914803</v>
      </c>
      <c r="W863" s="12">
        <f>W838*Assumptions!$C$55</f>
        <v>11880.9030802079</v>
      </c>
      <c r="X863" s="12">
        <f>X838*Assumptions!$C$55</f>
        <v>12601.9825818249</v>
      </c>
      <c r="Y863" s="12">
        <f>Y838*Assumptions!$C$55</f>
        <v>13316.5046995447</v>
      </c>
      <c r="Z863" s="12">
        <f>Z838*Assumptions!$C$55</f>
        <v>14024.9594300572</v>
      </c>
      <c r="AA863" s="12">
        <f>AA838*Assumptions!$C$55</f>
        <v>14727.7957838122</v>
      </c>
      <c r="AB863" s="12">
        <f>AB838*Assumptions!$C$55</f>
        <v>15425.4256345663</v>
      </c>
      <c r="AC863" s="12">
        <f>AC838*Assumptions!$C$55</f>
        <v>16118.2271711126</v>
      </c>
      <c r="AD863" s="12">
        <f>AD838*Assumptions!$C$55</f>
        <v>16806.5479950832</v>
      </c>
      <c r="AE863" s="12">
        <f>AE838*Assumptions!$C$55</f>
        <v>17547.4850465356</v>
      </c>
      <c r="AF863" s="12">
        <f>AF838*Assumptions!$C$55</f>
        <v>18279.9271060191</v>
      </c>
      <c r="AG863" s="12">
        <f>AG838*Assumptions!$C$55</f>
        <v>19004.5344178891</v>
      </c>
      <c r="AH863" s="12">
        <f>AH838*Assumptions!$C$55</f>
        <v>19721.9095464592</v>
      </c>
      <c r="AI863" s="12">
        <f>AI838*Assumptions!$C$55</f>
        <v>20356.1030046493</v>
      </c>
      <c r="AJ863" s="12">
        <f>AJ838*Assumptions!$C$55</f>
        <v>20984.1182847735</v>
      </c>
      <c r="AK863" s="12">
        <f>AK838*Assumptions!$C$55</f>
        <v>21606.4163585562</v>
      </c>
      <c r="AL863" s="12">
        <f>AL838*Assumptions!$C$55</f>
        <v>22223.4197056933</v>
      </c>
      <c r="AM863" s="12">
        <f>AM838*Assumptions!$C$55</f>
        <v>22835.5159234213</v>
      </c>
      <c r="AN863" s="12">
        <f>AN838*Assumptions!$C$55</f>
        <v>23443.0609635058</v>
      </c>
      <c r="AO863" s="12">
        <f>AO838*Assumptions!$C$55</f>
        <v>24046.3820377265</v>
      </c>
      <c r="AP863" s="12">
        <f>AP838*Assumptions!$C$55</f>
        <v>24645.7802282216</v>
      </c>
    </row>
    <row r="864">
      <c r="A864" s="11" t="inlineStr">
        <is>
          <t>Hosting</t>
        </is>
      </c>
      <c r="B864" s="14" t="inlineStr">
        <is>
          <t>AED</t>
        </is>
      </c>
      <c r="C864" s="56">
        <f>SUM(G864:R864)</f>
        <v>14135.7554659584</v>
      </c>
      <c r="D864" s="56">
        <f>SUM(S864:AD864)</f>
        <v>51508.0637468755</v>
      </c>
      <c r="E864" s="56">
        <f>SUM(AE864:AP864)</f>
        <v>84898.2175411501</v>
      </c>
      <c r="G864" s="12">
        <f>G838*Assumptions!$C$56</f>
        <v>102.857142857143</v>
      </c>
      <c r="H864" s="12">
        <f>H838*Assumptions!$C$56</f>
        <v>201.085714285714</v>
      </c>
      <c r="I864" s="12">
        <f>I838*Assumptions!$C$56</f>
        <v>295.074514285714</v>
      </c>
      <c r="J864" s="12">
        <f>J838*Assumptions!$C$56</f>
        <v>385.175684571428</v>
      </c>
      <c r="K864" s="12">
        <f>K838*Assumptions!$C$56</f>
        <v>671.708507702857</v>
      </c>
      <c r="L864" s="12">
        <f>L838*Assumptions!$C$56</f>
        <v>954.962786313143</v>
      </c>
      <c r="M864" s="12">
        <f>M838*Assumptions!$C$56</f>
        <v>1235.20185066097</v>
      </c>
      <c r="N864" s="12">
        <f>N838*Assumptions!$C$56</f>
        <v>1512.66523707903</v>
      </c>
      <c r="O864" s="12">
        <f>O838*Assumptions!$C$56</f>
        <v>1787.57107490278</v>
      </c>
      <c r="P864" s="12">
        <f>P838*Assumptions!$C$56</f>
        <v>2060.11821506844</v>
      </c>
      <c r="Q864" s="12">
        <f>Q838*Assumptions!$C$56</f>
        <v>2330.48812969355</v>
      </c>
      <c r="R864" s="12">
        <f>R838*Assumptions!$C$56</f>
        <v>2598.84660853765</v>
      </c>
      <c r="S864" s="12">
        <f>S838*Assumptions!$C$56</f>
        <v>2883.17384665601</v>
      </c>
      <c r="T864" s="12">
        <f>T838*Assumptions!$C$56</f>
        <v>3164.23722918874</v>
      </c>
      <c r="U864" s="12">
        <f>U838*Assumptions!$C$56</f>
        <v>3442.2935740268</v>
      </c>
      <c r="V864" s="12">
        <f>V838*Assumptions!$C$56</f>
        <v>3717.576971601</v>
      </c>
      <c r="W864" s="12">
        <f>W838*Assumptions!$C$56</f>
        <v>3960.30102673598</v>
      </c>
      <c r="X864" s="12">
        <f>X838*Assumptions!$C$56</f>
        <v>4200.66086060829</v>
      </c>
      <c r="Y864" s="12">
        <f>Y838*Assumptions!$C$56</f>
        <v>4438.83489984822</v>
      </c>
      <c r="Z864" s="12">
        <f>Z838*Assumptions!$C$56</f>
        <v>4674.98647668573</v>
      </c>
      <c r="AA864" s="12">
        <f>AA838*Assumptions!$C$56</f>
        <v>4909.26526127073</v>
      </c>
      <c r="AB864" s="12">
        <f>AB838*Assumptions!$C$56</f>
        <v>5141.80854485543</v>
      </c>
      <c r="AC864" s="12">
        <f>AC838*Assumptions!$C$56</f>
        <v>5372.74239037087</v>
      </c>
      <c r="AD864" s="12">
        <f>AD838*Assumptions!$C$56</f>
        <v>5602.18266502773</v>
      </c>
      <c r="AE864" s="12">
        <f>AE838*Assumptions!$C$56</f>
        <v>5849.16168217853</v>
      </c>
      <c r="AF864" s="12">
        <f>AF838*Assumptions!$C$56</f>
        <v>6093.3090353397</v>
      </c>
      <c r="AG864" s="12">
        <f>AG838*Assumptions!$C$56</f>
        <v>6334.84480596304</v>
      </c>
      <c r="AH864" s="12">
        <f>AH838*Assumptions!$C$56</f>
        <v>6573.96984881973</v>
      </c>
      <c r="AI864" s="12">
        <f>AI838*Assumptions!$C$56</f>
        <v>6785.36766821642</v>
      </c>
      <c r="AJ864" s="12">
        <f>AJ838*Assumptions!$C$56</f>
        <v>6994.70609492449</v>
      </c>
      <c r="AK864" s="12">
        <f>AK838*Assumptions!$C$56</f>
        <v>7202.13878618538</v>
      </c>
      <c r="AL864" s="12">
        <f>AL838*Assumptions!$C$56</f>
        <v>7407.80656856443</v>
      </c>
      <c r="AM864" s="12">
        <f>AM838*Assumptions!$C$56</f>
        <v>7611.83864114042</v>
      </c>
      <c r="AN864" s="12">
        <f>AN838*Assumptions!$C$56</f>
        <v>7814.35365450193</v>
      </c>
      <c r="AO864" s="12">
        <f>AO838*Assumptions!$C$56</f>
        <v>8015.46067924216</v>
      </c>
      <c r="AP864" s="12">
        <f>AP838*Assumptions!$C$56</f>
        <v>8215.26007607388</v>
      </c>
    </row>
    <row r="865">
      <c r="A865" s="11" t="inlineStr">
        <is>
          <t>Refunds and chargebacks</t>
        </is>
      </c>
      <c r="B865" s="14" t="inlineStr">
        <is>
          <t>AED</t>
        </is>
      </c>
      <c r="C865" s="56">
        <f>SUM(G865:R865)</f>
        <v>81582.6925980774</v>
      </c>
      <c r="D865" s="56">
        <f>SUM(S865:AD865)</f>
        <v>180118.73406957</v>
      </c>
      <c r="E865" s="56">
        <f>SUM(AE865:AP865)</f>
        <v>266618.386276984</v>
      </c>
      <c r="G865" s="12">
        <f>(G853+G854)*Assumptions!$C$57</f>
        <v>1760.01821412245</v>
      </c>
      <c r="H865" s="12">
        <f>(H853+H854)*Assumptions!$C$57</f>
        <v>2000.71921397878</v>
      </c>
      <c r="I865" s="12">
        <f>(I853+I854)*Assumptions!$C$57</f>
        <v>2222.67853854132</v>
      </c>
      <c r="J865" s="12">
        <f>(J853+J854)*Assumptions!$C$57</f>
        <v>2427.536642164</v>
      </c>
      <c r="K865" s="12">
        <f>(K853+K854)*Assumptions!$C$57</f>
        <v>8616.77363747915</v>
      </c>
      <c r="L865" s="12">
        <f>(L853+L854)*Assumptions!$C$57</f>
        <v>8791.72634563602</v>
      </c>
      <c r="M865" s="12">
        <f>(M853+M854)*Assumptions!$C$57</f>
        <v>8953.60343195685</v>
      </c>
      <c r="N865" s="12">
        <f>(N853+N854)*Assumptions!$C$57</f>
        <v>9103.49884887339</v>
      </c>
      <c r="O865" s="12">
        <f>(O853+O854)*Assumptions!$C$57</f>
        <v>9242.40378185691</v>
      </c>
      <c r="P865" s="12">
        <f>(P853+P854)*Assumptions!$C$57</f>
        <v>9371.21727101355</v>
      </c>
      <c r="Q865" s="12">
        <f>(Q853+Q854)*Assumptions!$C$57</f>
        <v>9490.75566071466</v>
      </c>
      <c r="R865" s="12">
        <f>(R853+R854)*Assumptions!$C$57</f>
        <v>9601.76101174031</v>
      </c>
      <c r="S865" s="12">
        <f>(S853+S854)*Assumptions!$C$57</f>
        <v>10885.4914339816</v>
      </c>
      <c r="T865" s="12">
        <f>(T853+T854)*Assumptions!$C$57</f>
        <v>11051.2689785831</v>
      </c>
      <c r="U865" s="12">
        <f>(U853+U854)*Assumptions!$C$57</f>
        <v>11204.8782158237</v>
      </c>
      <c r="V865" s="12">
        <f>(V853+V854)*Assumptions!$C$57</f>
        <v>11347.3158427072</v>
      </c>
      <c r="W865" s="12">
        <f>(W853+W854)*Assumptions!$C$57</f>
        <v>16579.4867625898</v>
      </c>
      <c r="X865" s="12">
        <f>(X853+X854)*Assumptions!$C$57</f>
        <v>16702.213431818</v>
      </c>
      <c r="Y865" s="12">
        <f>(Y853+Y854)*Assumptions!$C$57</f>
        <v>16816.2441848864</v>
      </c>
      <c r="Z865" s="12">
        <f>(Z853+Z854)*Assumptions!$C$57</f>
        <v>16922.2606546855</v>
      </c>
      <c r="AA865" s="12">
        <f>(AA853+AA854)*Assumptions!$C$57</f>
        <v>17020.8843907815</v>
      </c>
      <c r="AB865" s="12">
        <f>(AB853+AB854)*Assumptions!$C$57</f>
        <v>17112.6827666586</v>
      </c>
      <c r="AC865" s="12">
        <f>(AC853+AC854)*Assumptions!$C$57</f>
        <v>17198.1742562561</v>
      </c>
      <c r="AD865" s="12">
        <f>(AD853+AD854)*Assumptions!$C$57</f>
        <v>17277.8331507981</v>
      </c>
      <c r="AE865" s="12">
        <f>(AE853+AE854)*Assumptions!$C$57</f>
        <v>18694.1886802206</v>
      </c>
      <c r="AF865" s="12">
        <f>(AF853+AF854)*Assumptions!$C$57</f>
        <v>18838.963224552</v>
      </c>
      <c r="AG865" s="12">
        <f>(AG853+AG854)*Assumptions!$C$57</f>
        <v>18973.2232504714</v>
      </c>
      <c r="AH865" s="12">
        <f>(AH853+AH854)*Assumptions!$C$57</f>
        <v>19097.8189945738</v>
      </c>
      <c r="AI865" s="12">
        <f>(AI853+AI854)*Assumptions!$C$57</f>
        <v>23548.5233553996</v>
      </c>
      <c r="AJ865" s="12">
        <f>(AJ853+AJ854)*Assumptions!$C$57</f>
        <v>23656.0396925811</v>
      </c>
      <c r="AK865" s="12">
        <f>(AK853+AK854)*Assumptions!$C$57</f>
        <v>23756.0087789763</v>
      </c>
      <c r="AL865" s="12">
        <f>(AL853+AL854)*Assumptions!$C$57</f>
        <v>23849.015002099</v>
      </c>
      <c r="AM865" s="12">
        <f>(AM853+AM854)*Assumptions!$C$57</f>
        <v>23935.5918999162</v>
      </c>
      <c r="AN865" s="12">
        <f>(AN853+AN854)*Assumptions!$C$57</f>
        <v>24016.2271061764</v>
      </c>
      <c r="AO865" s="12">
        <f>(AO853+AO854)*Assumptions!$C$57</f>
        <v>24091.3667716957</v>
      </c>
      <c r="AP865" s="12">
        <f>(AP853+AP854)*Assumptions!$C$57</f>
        <v>24161.4195203223</v>
      </c>
    </row>
    <row r="866">
      <c r="A866" s="35" t="inlineStr">
        <is>
          <t>Fixed costs (AED)</t>
        </is>
      </c>
      <c r="B866" s="14" t="inlineStr">
        <is>
          <t>AED</t>
        </is>
      </c>
      <c r="C866" s="56">
        <f>SUM(G866:R866)</f>
        <v>1060.18165994688</v>
      </c>
      <c r="D866" s="56">
        <f>SUM(S866:AD866)</f>
        <v>3863.10478101566</v>
      </c>
      <c r="E866" s="56">
        <f>SUM(AE866:AP866)</f>
        <v>6367.36631558626</v>
      </c>
      <c r="G866" s="12">
        <f>G856*Assumptions!$C$59</f>
        <v>7.71428571428571</v>
      </c>
      <c r="H866" s="12">
        <f>H856*Assumptions!$C$59</f>
        <v>15.0814285714286</v>
      </c>
      <c r="I866" s="12">
        <f>I856*Assumptions!$C$59</f>
        <v>22.1305885714286</v>
      </c>
      <c r="J866" s="12">
        <f>J856*Assumptions!$C$59</f>
        <v>28.8881763428571</v>
      </c>
      <c r="K866" s="12">
        <f>K856*Assumptions!$C$59</f>
        <v>50.3781380777143</v>
      </c>
      <c r="L866" s="12">
        <f>L856*Assumptions!$C$59</f>
        <v>71.6222089734857</v>
      </c>
      <c r="M866" s="12">
        <f>M856*Assumptions!$C$59</f>
        <v>92.640138799573</v>
      </c>
      <c r="N866" s="12">
        <f>N856*Assumptions!$C$59</f>
        <v>113.449892780927</v>
      </c>
      <c r="O866" s="12">
        <f>O856*Assumptions!$C$59</f>
        <v>134.067830617709</v>
      </c>
      <c r="P866" s="12">
        <f>P856*Assumptions!$C$59</f>
        <v>154.508866130133</v>
      </c>
      <c r="Q866" s="12">
        <f>Q856*Assumptions!$C$59</f>
        <v>174.786609727016</v>
      </c>
      <c r="R866" s="12">
        <f>R856*Assumptions!$C$59</f>
        <v>194.913495640323</v>
      </c>
      <c r="S866" s="12">
        <f>S856*Assumptions!$C$59</f>
        <v>216.238038499201</v>
      </c>
      <c r="T866" s="12">
        <f>T856*Assumptions!$C$59</f>
        <v>237.317792189156</v>
      </c>
      <c r="U866" s="12">
        <f>U856*Assumptions!$C$59</f>
        <v>258.17201805201</v>
      </c>
      <c r="V866" s="12">
        <f>V856*Assumptions!$C$59</f>
        <v>278.818272870075</v>
      </c>
      <c r="W866" s="12">
        <f>W856*Assumptions!$C$59</f>
        <v>297.022577005199</v>
      </c>
      <c r="X866" s="12">
        <f>X856*Assumptions!$C$59</f>
        <v>315.049564545622</v>
      </c>
      <c r="Y866" s="12">
        <f>Y856*Assumptions!$C$59</f>
        <v>332.912617488617</v>
      </c>
      <c r="Z866" s="12">
        <f>Z856*Assumptions!$C$59</f>
        <v>350.62398575143</v>
      </c>
      <c r="AA866" s="12">
        <f>AA856*Assumptions!$C$59</f>
        <v>368.194894595304</v>
      </c>
      <c r="AB866" s="12">
        <f>AB856*Assumptions!$C$59</f>
        <v>385.635640864157</v>
      </c>
      <c r="AC866" s="12">
        <f>AC856*Assumptions!$C$59</f>
        <v>402.955679277816</v>
      </c>
      <c r="AD866" s="12">
        <f>AD856*Assumptions!$C$59</f>
        <v>420.163699877079</v>
      </c>
      <c r="AE866" s="12">
        <f>AE856*Assumptions!$C$59</f>
        <v>438.68712616339</v>
      </c>
      <c r="AF866" s="12">
        <f>AF856*Assumptions!$C$59</f>
        <v>456.998177650478</v>
      </c>
      <c r="AG866" s="12">
        <f>AG856*Assumptions!$C$59</f>
        <v>475.113360447228</v>
      </c>
      <c r="AH866" s="12">
        <f>AH856*Assumptions!$C$59</f>
        <v>493.04773866148</v>
      </c>
      <c r="AI866" s="12">
        <f>AI856*Assumptions!$C$59</f>
        <v>508.902575116232</v>
      </c>
      <c r="AJ866" s="12">
        <f>AJ856*Assumptions!$C$59</f>
        <v>524.602957119337</v>
      </c>
      <c r="AK866" s="12">
        <f>AK856*Assumptions!$C$59</f>
        <v>540.160408963904</v>
      </c>
      <c r="AL866" s="12">
        <f>AL856*Assumptions!$C$59</f>
        <v>555.585492642332</v>
      </c>
      <c r="AM866" s="12">
        <f>AM856*Assumptions!$C$59</f>
        <v>570.887898085532</v>
      </c>
      <c r="AN866" s="12">
        <f>AN856*Assumptions!$C$59</f>
        <v>586.076524087645</v>
      </c>
      <c r="AO866" s="12">
        <f>AO856*Assumptions!$C$59</f>
        <v>601.159550943162</v>
      </c>
      <c r="AP866" s="12">
        <f>AP856*Assumptions!$C$59</f>
        <v>616.144505705541</v>
      </c>
    </row>
    <row r="867">
      <c r="A867" s="11" t="inlineStr">
        <is>
          <t>Paid to law firms</t>
        </is>
      </c>
      <c r="B867" s="14" t="inlineStr">
        <is>
          <t>AED</t>
        </is>
      </c>
      <c r="C867" s="56">
        <f>SUM(G867:R867)</f>
        <v>0</v>
      </c>
      <c r="D867" s="56">
        <f>SUM(S867:AD867)</f>
        <v>0</v>
      </c>
      <c r="E867" s="56">
        <f>SUM(AE867:AP867)</f>
        <v>0</v>
      </c>
      <c r="G867" s="12">
        <f>G856*Assumptions!$C$60</f>
        <v>0</v>
      </c>
      <c r="H867" s="12">
        <f>H856*Assumptions!$C$60</f>
        <v>0</v>
      </c>
      <c r="I867" s="12">
        <f>I856*Assumptions!$C$60</f>
        <v>0</v>
      </c>
      <c r="J867" s="12">
        <f>J856*Assumptions!$C$60</f>
        <v>0</v>
      </c>
      <c r="K867" s="12">
        <f>K856*Assumptions!$C$60</f>
        <v>0</v>
      </c>
      <c r="L867" s="12">
        <f>L856*Assumptions!$C$60</f>
        <v>0</v>
      </c>
      <c r="M867" s="12">
        <f>M856*Assumptions!$C$60</f>
        <v>0</v>
      </c>
      <c r="N867" s="12">
        <f>N856*Assumptions!$C$60</f>
        <v>0</v>
      </c>
      <c r="O867" s="12">
        <f>O856*Assumptions!$C$60</f>
        <v>0</v>
      </c>
      <c r="P867" s="12">
        <f>P856*Assumptions!$C$60</f>
        <v>0</v>
      </c>
      <c r="Q867" s="12">
        <f>Q856*Assumptions!$C$60</f>
        <v>0</v>
      </c>
      <c r="R867" s="12">
        <f>R856*Assumptions!$C$60</f>
        <v>0</v>
      </c>
      <c r="S867" s="12">
        <f>S856*Assumptions!$C$60</f>
        <v>0</v>
      </c>
      <c r="T867" s="12">
        <f>T856*Assumptions!$C$60</f>
        <v>0</v>
      </c>
      <c r="U867" s="12">
        <f>U856*Assumptions!$C$60</f>
        <v>0</v>
      </c>
      <c r="V867" s="12">
        <f>V856*Assumptions!$C$60</f>
        <v>0</v>
      </c>
      <c r="W867" s="12">
        <f>W856*Assumptions!$C$60</f>
        <v>0</v>
      </c>
      <c r="X867" s="12">
        <f>X856*Assumptions!$C$60</f>
        <v>0</v>
      </c>
      <c r="Y867" s="12">
        <f>Y856*Assumptions!$C$60</f>
        <v>0</v>
      </c>
      <c r="Z867" s="12">
        <f>Z856*Assumptions!$C$60</f>
        <v>0</v>
      </c>
      <c r="AA867" s="12">
        <f>AA856*Assumptions!$C$60</f>
        <v>0</v>
      </c>
      <c r="AB867" s="12">
        <f>AB856*Assumptions!$C$60</f>
        <v>0</v>
      </c>
      <c r="AC867" s="12">
        <f>AC856*Assumptions!$C$60</f>
        <v>0</v>
      </c>
      <c r="AD867" s="12">
        <f>AD856*Assumptions!$C$60</f>
        <v>0</v>
      </c>
      <c r="AE867" s="12">
        <f>AE856*Assumptions!$C$60</f>
        <v>0</v>
      </c>
      <c r="AF867" s="12">
        <f>AF856*Assumptions!$C$60</f>
        <v>0</v>
      </c>
      <c r="AG867" s="12">
        <f>AG856*Assumptions!$C$60</f>
        <v>0</v>
      </c>
      <c r="AH867" s="12">
        <f>AH856*Assumptions!$C$60</f>
        <v>0</v>
      </c>
      <c r="AI867" s="12">
        <f>AI856*Assumptions!$C$60</f>
        <v>0</v>
      </c>
      <c r="AJ867" s="12">
        <f>AJ856*Assumptions!$C$60</f>
        <v>0</v>
      </c>
      <c r="AK867" s="12">
        <f>AK856*Assumptions!$C$60</f>
        <v>0</v>
      </c>
      <c r="AL867" s="12">
        <f>AL856*Assumptions!$C$60</f>
        <v>0</v>
      </c>
      <c r="AM867" s="12">
        <f>AM856*Assumptions!$C$60</f>
        <v>0</v>
      </c>
      <c r="AN867" s="12">
        <f>AN856*Assumptions!$C$60</f>
        <v>0</v>
      </c>
      <c r="AO867" s="12">
        <f>AO856*Assumptions!$C$60</f>
        <v>0</v>
      </c>
      <c r="AP867" s="12">
        <f>AP856*Assumptions!$C$60</f>
        <v>0</v>
      </c>
    </row>
    <row r="868">
      <c r="A868" s="38" t="inlineStr">
        <is>
          <t>Direct costs</t>
        </is>
      </c>
      <c r="B868" s="58" t="inlineStr">
        <is>
          <t>AED</t>
        </is>
      </c>
      <c r="C868" s="59">
        <f>SUM(G868:R868)</f>
        <v>195871.610407572</v>
      </c>
      <c r="D868" s="59">
        <f>SUM(S868:AD868)</f>
        <v>470928.379552373</v>
      </c>
      <c r="E868" s="59">
        <f>SUM(AE868:AP868)</f>
        <v>701721.479900028</v>
      </c>
      <c r="F868" s="40" t="n"/>
      <c r="G868" s="51">
        <f>SUM(G862:G867)</f>
        <v>4236.30392840816</v>
      </c>
      <c r="H868" s="51">
        <f>SUM(H862:H867)</f>
        <v>4877.28635683592</v>
      </c>
      <c r="I868" s="51">
        <f>SUM(I862:I867)</f>
        <v>5482.25004139846</v>
      </c>
      <c r="J868" s="51">
        <f>SUM(J862:J867)</f>
        <v>6054.27041393543</v>
      </c>
      <c r="K868" s="51">
        <f>SUM(K862:K867)</f>
        <v>17411.1286635111</v>
      </c>
      <c r="L868" s="51">
        <f>SUM(L862:L867)</f>
        <v>18740.3425570049</v>
      </c>
      <c r="M868" s="51">
        <f>SUM(M862:M867)</f>
        <v>20044.1938305432</v>
      </c>
      <c r="N868" s="51">
        <f>SUM(N862:N867)</f>
        <v>21324.7525471133</v>
      </c>
      <c r="O868" s="51">
        <f>SUM(O862:O867)</f>
        <v>22583.8987692286</v>
      </c>
      <c r="P868" s="51">
        <f>SUM(P862:P867)</f>
        <v>23823.3418545603</v>
      </c>
      <c r="Q868" s="51">
        <f>SUM(Q862:Q867)</f>
        <v>25044.6376463587</v>
      </c>
      <c r="R868" s="51">
        <f>SUM(R862:R867)</f>
        <v>26249.2037986741</v>
      </c>
      <c r="S868" s="51">
        <f>SUM(S862:S867)</f>
        <v>29377.282001962</v>
      </c>
      <c r="T868" s="51">
        <f>SUM(T862:T867)</f>
        <v>30688.3928303844</v>
      </c>
      <c r="U868" s="51">
        <f>SUM(U862:U867)</f>
        <v>31975.0816728401</v>
      </c>
      <c r="V868" s="51">
        <f>SUM(V862:V867)</f>
        <v>33239.2991448384</v>
      </c>
      <c r="W868" s="51">
        <f>SUM(W862:W867)</f>
        <v>39460.5705893961</v>
      </c>
      <c r="X868" s="51">
        <f>SUM(X862:X867)</f>
        <v>40562.7635816539</v>
      </c>
      <c r="Y868" s="51">
        <f>SUM(Y862:Y867)</f>
        <v>41647.3535446251</v>
      </c>
      <c r="Z868" s="51">
        <f>SUM(Z862:Z867)</f>
        <v>42715.687690037</v>
      </c>
      <c r="AA868" s="51">
        <f>SUM(AA862:AA867)</f>
        <v>43768.9974733169</v>
      </c>
      <c r="AB868" s="51">
        <f>SUM(AB862:AB867)</f>
        <v>44808.4097298016</v>
      </c>
      <c r="AC868" s="51">
        <f>SUM(AC862:AC867)</f>
        <v>45834.9566398745</v>
      </c>
      <c r="AD868" s="51">
        <f>SUM(AD862:AD867)</f>
        <v>46849.5846536432</v>
      </c>
      <c r="AE868" s="51">
        <f>SUM(AE862:AE867)</f>
        <v>49958.0939636695</v>
      </c>
      <c r="AF868" s="51">
        <f>SUM(AF862:AF867)</f>
        <v>51097.7689721327</v>
      </c>
      <c r="AG868" s="51">
        <f>SUM(AG862:AG867)</f>
        <v>52216.2872633422</v>
      </c>
      <c r="AH868" s="51">
        <f>SUM(AH862:AH867)</f>
        <v>53315.3175570856</v>
      </c>
      <c r="AI868" s="51">
        <f>SUM(AI862:AI867)</f>
        <v>58627.468031953</v>
      </c>
      <c r="AJ868" s="51">
        <f>SUM(AJ862:AJ867)</f>
        <v>59588.0384579698</v>
      </c>
      <c r="AK868" s="51">
        <f>SUM(AK862:AK867)</f>
        <v>60533.2957612531</v>
      </c>
      <c r="AL868" s="51">
        <f>SUM(AL862:AL867)</f>
        <v>61464.3981975704</v>
      </c>
      <c r="AM868" s="51">
        <f>SUM(AM862:AM867)</f>
        <v>62382.4057911349</v>
      </c>
      <c r="AN868" s="51">
        <f>SUM(AN862:AN867)</f>
        <v>63288.2896768433</v>
      </c>
      <c r="AO868" s="51">
        <f>SUM(AO862:AO867)</f>
        <v>64182.9404681789</v>
      </c>
      <c r="AP868" s="51">
        <f>SUM(AP862:AP867)</f>
        <v>65067.1757588947</v>
      </c>
    </row>
    <row r="869">
      <c r="A869" s="4" t="inlineStr">
        <is>
          <t>Contribution</t>
        </is>
      </c>
      <c r="B869" s="14" t="inlineStr">
        <is>
          <t>AED</t>
        </is>
      </c>
      <c r="C869" s="56">
        <f>SUM(G869:R869)</f>
        <v>2670159.46345927</v>
      </c>
      <c r="D869" s="56">
        <f>SUM(S869:AD869)</f>
        <v>6112495.13991897</v>
      </c>
      <c r="E869" s="56">
        <f>SUM(AE869:AP869)</f>
        <v>9380663.01000406</v>
      </c>
      <c r="G869" s="57">
        <f>G859-G868</f>
        <v>54816.6841613878</v>
      </c>
      <c r="H869" s="57">
        <f>H859-H868</f>
        <v>62567.4255376947</v>
      </c>
      <c r="I869" s="57">
        <f>I859-I868</f>
        <v>69713.5640052171</v>
      </c>
      <c r="J869" s="57">
        <f>J859-J868</f>
        <v>76308.0264753409</v>
      </c>
      <c r="K869" s="57">
        <f>K859-K868</f>
        <v>272333.566156346</v>
      </c>
      <c r="L869" s="57">
        <f>L859-L868</f>
        <v>285060.533643552</v>
      </c>
      <c r="M869" s="57">
        <f>M859-M868</f>
        <v>292305.274721288</v>
      </c>
      <c r="N869" s="57">
        <f>N859-N868</f>
        <v>299142.692999139</v>
      </c>
      <c r="O869" s="57">
        <f>O859-O868</f>
        <v>305606.401885325</v>
      </c>
      <c r="P869" s="57">
        <f>P859-P868</f>
        <v>311726.897098745</v>
      </c>
      <c r="Q869" s="57">
        <f>Q859-Q868</f>
        <v>317531.875836516</v>
      </c>
      <c r="R869" s="57">
        <f>R859-R868</f>
        <v>323046.520938718</v>
      </c>
      <c r="S869" s="57">
        <f>S859-S868</f>
        <v>365908.138238971</v>
      </c>
      <c r="T869" s="57">
        <f>T859-T868</f>
        <v>373284.908617427</v>
      </c>
      <c r="U869" s="57">
        <f>U859-U868</f>
        <v>380246.661562419</v>
      </c>
      <c r="V869" s="57">
        <f>V859-V868</f>
        <v>386827.303209248</v>
      </c>
      <c r="W869" s="57">
        <f>W859-W868</f>
        <v>557742.374714376</v>
      </c>
      <c r="X869" s="57">
        <f>X859-X868</f>
        <v>563435.118827455</v>
      </c>
      <c r="Y869" s="57">
        <f>Y859-Y868</f>
        <v>568831.011908215</v>
      </c>
      <c r="Z869" s="57">
        <f>Z859-Z868</f>
        <v>573953.265328861</v>
      </c>
      <c r="AA869" s="57">
        <f>AA859-AA868</f>
        <v>578823.04974203</v>
      </c>
      <c r="AB869" s="57">
        <f>AB859-AB868</f>
        <v>583459.695288441</v>
      </c>
      <c r="AC869" s="57">
        <f>AC859-AC868</f>
        <v>587880.870460334</v>
      </c>
      <c r="AD869" s="57">
        <f>AD859-AD868</f>
        <v>592102.742021189</v>
      </c>
      <c r="AE869" s="57">
        <f>AE859-AE868</f>
        <v>658984.597634858</v>
      </c>
      <c r="AF869" s="57">
        <f>AF859-AF868</f>
        <v>665417.398493839</v>
      </c>
      <c r="AG869" s="57">
        <f>AG859-AG868</f>
        <v>671491.491819456</v>
      </c>
      <c r="AH869" s="57">
        <f>AH859-AH868</f>
        <v>677235.80972793</v>
      </c>
      <c r="AI869" s="57">
        <f>AI859-AI868</f>
        <v>822658.696748803</v>
      </c>
      <c r="AJ869" s="57">
        <f>AJ859-AJ868</f>
        <v>827637.061529301</v>
      </c>
      <c r="AK869" s="57">
        <f>AK859-AK868</f>
        <v>832357.724882542</v>
      </c>
      <c r="AL869" s="57">
        <f>AL859-AL868</f>
        <v>836840.592435412</v>
      </c>
      <c r="AM869" s="57">
        <f>AM859-AM868</f>
        <v>841103.842252235</v>
      </c>
      <c r="AN869" s="57">
        <f>AN859-AN868</f>
        <v>845164.092475519</v>
      </c>
      <c r="AO869" s="57">
        <f>AO859-AO868</f>
        <v>849036.551229819</v>
      </c>
      <c r="AP869" s="57">
        <f>AP859-AP868</f>
        <v>852735.150774345</v>
      </c>
    </row>
    <row r="872">
      <c r="A872" s="11" t="inlineStr">
        <is>
          <t>Performance marketing</t>
        </is>
      </c>
      <c r="B872" s="14" t="inlineStr">
        <is>
          <t>AED</t>
        </is>
      </c>
      <c r="C872" s="56">
        <f>SUM(G872:R872)</f>
        <v>1800000</v>
      </c>
      <c r="D872" s="56">
        <f>SUM(S872:AD872)</f>
        <v>2400000</v>
      </c>
      <c r="E872" s="56">
        <f>SUM(AE872:AP872)</f>
        <v>3000000</v>
      </c>
      <c r="G872" s="12">
        <f>G820</f>
        <v>150000</v>
      </c>
      <c r="H872" s="12">
        <f>H820</f>
        <v>150000</v>
      </c>
      <c r="I872" s="12">
        <f>I820</f>
        <v>150000</v>
      </c>
      <c r="J872" s="12">
        <f>J820</f>
        <v>150000</v>
      </c>
      <c r="K872" s="12">
        <f>K820</f>
        <v>150000</v>
      </c>
      <c r="L872" s="12">
        <f>L820</f>
        <v>150000</v>
      </c>
      <c r="M872" s="12">
        <f>M820</f>
        <v>150000</v>
      </c>
      <c r="N872" s="12">
        <f>N820</f>
        <v>150000</v>
      </c>
      <c r="O872" s="12">
        <f>O820</f>
        <v>150000</v>
      </c>
      <c r="P872" s="12">
        <f>P820</f>
        <v>150000</v>
      </c>
      <c r="Q872" s="12">
        <f>Q820</f>
        <v>150000</v>
      </c>
      <c r="R872" s="12">
        <f>R820</f>
        <v>150000</v>
      </c>
      <c r="S872" s="12">
        <f>S820</f>
        <v>200000</v>
      </c>
      <c r="T872" s="12">
        <f>T820</f>
        <v>200000</v>
      </c>
      <c r="U872" s="12">
        <f>U820</f>
        <v>200000</v>
      </c>
      <c r="V872" s="12">
        <f>V820</f>
        <v>200000</v>
      </c>
      <c r="W872" s="12">
        <f>W820</f>
        <v>200000</v>
      </c>
      <c r="X872" s="12">
        <f>X820</f>
        <v>200000</v>
      </c>
      <c r="Y872" s="12">
        <f>Y820</f>
        <v>200000</v>
      </c>
      <c r="Z872" s="12">
        <f>Z820</f>
        <v>200000</v>
      </c>
      <c r="AA872" s="12">
        <f>AA820</f>
        <v>200000</v>
      </c>
      <c r="AB872" s="12">
        <f>AB820</f>
        <v>200000</v>
      </c>
      <c r="AC872" s="12">
        <f>AC820</f>
        <v>200000</v>
      </c>
      <c r="AD872" s="12">
        <f>AD820</f>
        <v>200000</v>
      </c>
      <c r="AE872" s="12">
        <f>AE820</f>
        <v>250000</v>
      </c>
      <c r="AF872" s="12">
        <f>AF820</f>
        <v>250000</v>
      </c>
      <c r="AG872" s="12">
        <f>AG820</f>
        <v>250000</v>
      </c>
      <c r="AH872" s="12">
        <f>AH820</f>
        <v>250000</v>
      </c>
      <c r="AI872" s="12">
        <f>AI820</f>
        <v>250000</v>
      </c>
      <c r="AJ872" s="12">
        <f>AJ820</f>
        <v>250000</v>
      </c>
      <c r="AK872" s="12">
        <f>AK820</f>
        <v>250000</v>
      </c>
      <c r="AL872" s="12">
        <f>AL820</f>
        <v>250000</v>
      </c>
      <c r="AM872" s="12">
        <f>AM820</f>
        <v>250000</v>
      </c>
      <c r="AN872" s="12">
        <f>AN820</f>
        <v>250000</v>
      </c>
      <c r="AO872" s="12">
        <f>AO820</f>
        <v>250000</v>
      </c>
      <c r="AP872" s="12">
        <f>AP820</f>
        <v>250000</v>
      </c>
    </row>
    <row r="873">
      <c r="A873" s="11" t="inlineStr">
        <is>
          <t>Helios AI agency</t>
        </is>
      </c>
      <c r="B873" s="14" t="inlineStr">
        <is>
          <t>AED</t>
        </is>
      </c>
      <c r="C873" s="56">
        <f>SUM(G873:R873)</f>
        <v>480000</v>
      </c>
      <c r="D873" s="56">
        <f>SUM(S873:AD873)</f>
        <v>480000</v>
      </c>
      <c r="E873" s="56">
        <f>SUM(AE873:AP873)</f>
        <v>480000</v>
      </c>
      <c r="G873" s="12">
        <f>Assumptions!$C$74</f>
        <v>40000</v>
      </c>
      <c r="H873" s="12">
        <f>Assumptions!$C$74</f>
        <v>40000</v>
      </c>
      <c r="I873" s="12">
        <f>Assumptions!$C$74</f>
        <v>40000</v>
      </c>
      <c r="J873" s="12">
        <f>Assumptions!$C$74</f>
        <v>40000</v>
      </c>
      <c r="K873" s="12">
        <f>Assumptions!$C$74</f>
        <v>40000</v>
      </c>
      <c r="L873" s="12">
        <f>Assumptions!$C$74</f>
        <v>40000</v>
      </c>
      <c r="M873" s="12">
        <f>Assumptions!$C$74</f>
        <v>40000</v>
      </c>
      <c r="N873" s="12">
        <f>Assumptions!$C$74</f>
        <v>40000</v>
      </c>
      <c r="O873" s="12">
        <f>Assumptions!$C$74</f>
        <v>40000</v>
      </c>
      <c r="P873" s="12">
        <f>Assumptions!$C$74</f>
        <v>40000</v>
      </c>
      <c r="Q873" s="12">
        <f>Assumptions!$C$74</f>
        <v>40000</v>
      </c>
      <c r="R873" s="12">
        <f>Assumptions!$C$74</f>
        <v>40000</v>
      </c>
      <c r="S873" s="12">
        <f>Assumptions!$C$74</f>
        <v>40000</v>
      </c>
      <c r="T873" s="12">
        <f>Assumptions!$C$74</f>
        <v>40000</v>
      </c>
      <c r="U873" s="12">
        <f>Assumptions!$C$74</f>
        <v>40000</v>
      </c>
      <c r="V873" s="12">
        <f>Assumptions!$C$74</f>
        <v>40000</v>
      </c>
      <c r="W873" s="12">
        <f>Assumptions!$C$74</f>
        <v>40000</v>
      </c>
      <c r="X873" s="12">
        <f>Assumptions!$C$74</f>
        <v>40000</v>
      </c>
      <c r="Y873" s="12">
        <f>Assumptions!$C$74</f>
        <v>40000</v>
      </c>
      <c r="Z873" s="12">
        <f>Assumptions!$C$74</f>
        <v>40000</v>
      </c>
      <c r="AA873" s="12">
        <f>Assumptions!$C$74</f>
        <v>40000</v>
      </c>
      <c r="AB873" s="12">
        <f>Assumptions!$C$74</f>
        <v>40000</v>
      </c>
      <c r="AC873" s="12">
        <f>Assumptions!$C$74</f>
        <v>40000</v>
      </c>
      <c r="AD873" s="12">
        <f>Assumptions!$C$74</f>
        <v>40000</v>
      </c>
      <c r="AE873" s="12">
        <f>Assumptions!$C$74</f>
        <v>40000</v>
      </c>
      <c r="AF873" s="12">
        <f>Assumptions!$C$74</f>
        <v>40000</v>
      </c>
      <c r="AG873" s="12">
        <f>Assumptions!$C$74</f>
        <v>40000</v>
      </c>
      <c r="AH873" s="12">
        <f>Assumptions!$C$74</f>
        <v>40000</v>
      </c>
      <c r="AI873" s="12">
        <f>Assumptions!$C$74</f>
        <v>40000</v>
      </c>
      <c r="AJ873" s="12">
        <f>Assumptions!$C$74</f>
        <v>40000</v>
      </c>
      <c r="AK873" s="12">
        <f>Assumptions!$C$74</f>
        <v>40000</v>
      </c>
      <c r="AL873" s="12">
        <f>Assumptions!$C$74</f>
        <v>40000</v>
      </c>
      <c r="AM873" s="12">
        <f>Assumptions!$C$74</f>
        <v>40000</v>
      </c>
      <c r="AN873" s="12">
        <f>Assumptions!$C$74</f>
        <v>40000</v>
      </c>
      <c r="AO873" s="12">
        <f>Assumptions!$C$74</f>
        <v>40000</v>
      </c>
      <c r="AP873" s="12">
        <f>Assumptions!$C$74</f>
        <v>40000</v>
      </c>
    </row>
    <row r="874">
      <c r="A874" s="11" t="inlineStr">
        <is>
          <t>Public relations</t>
        </is>
      </c>
      <c r="B874" s="14" t="inlineStr">
        <is>
          <t>AED</t>
        </is>
      </c>
      <c r="C874" s="56">
        <f>SUM(G874:R874)</f>
        <v>360000</v>
      </c>
      <c r="D874" s="56">
        <f>SUM(S874:AD874)</f>
        <v>240000</v>
      </c>
      <c r="E874" s="56">
        <f>SUM(AE874:AP874)</f>
        <v>240000</v>
      </c>
      <c r="G874" s="12">
        <f>IF(G816&lt;=Assumptions!$C$76,Assumptions!$C$75,Assumptions!$C$77)</f>
        <v>40000</v>
      </c>
      <c r="H874" s="12">
        <f>IF(H816&lt;=Assumptions!$C$76,Assumptions!$C$75,Assumptions!$C$77)</f>
        <v>40000</v>
      </c>
      <c r="I874" s="12">
        <f>IF(I816&lt;=Assumptions!$C$76,Assumptions!$C$75,Assumptions!$C$77)</f>
        <v>40000</v>
      </c>
      <c r="J874" s="12">
        <f>IF(J816&lt;=Assumptions!$C$76,Assumptions!$C$75,Assumptions!$C$77)</f>
        <v>40000</v>
      </c>
      <c r="K874" s="12">
        <f>IF(K816&lt;=Assumptions!$C$76,Assumptions!$C$75,Assumptions!$C$77)</f>
        <v>40000</v>
      </c>
      <c r="L874" s="12">
        <f>IF(L816&lt;=Assumptions!$C$76,Assumptions!$C$75,Assumptions!$C$77)</f>
        <v>40000</v>
      </c>
      <c r="M874" s="12">
        <f>IF(M816&lt;=Assumptions!$C$76,Assumptions!$C$75,Assumptions!$C$77)</f>
        <v>20000</v>
      </c>
      <c r="N874" s="12">
        <f>IF(N816&lt;=Assumptions!$C$76,Assumptions!$C$75,Assumptions!$C$77)</f>
        <v>20000</v>
      </c>
      <c r="O874" s="12">
        <f>IF(O816&lt;=Assumptions!$C$76,Assumptions!$C$75,Assumptions!$C$77)</f>
        <v>20000</v>
      </c>
      <c r="P874" s="12">
        <f>IF(P816&lt;=Assumptions!$C$76,Assumptions!$C$75,Assumptions!$C$77)</f>
        <v>20000</v>
      </c>
      <c r="Q874" s="12">
        <f>IF(Q816&lt;=Assumptions!$C$76,Assumptions!$C$75,Assumptions!$C$77)</f>
        <v>20000</v>
      </c>
      <c r="R874" s="12">
        <f>IF(R816&lt;=Assumptions!$C$76,Assumptions!$C$75,Assumptions!$C$77)</f>
        <v>20000</v>
      </c>
      <c r="S874" s="12">
        <f>IF(S816&lt;=Assumptions!$C$76,Assumptions!$C$75,Assumptions!$C$77)</f>
        <v>20000</v>
      </c>
      <c r="T874" s="12">
        <f>IF(T816&lt;=Assumptions!$C$76,Assumptions!$C$75,Assumptions!$C$77)</f>
        <v>20000</v>
      </c>
      <c r="U874" s="12">
        <f>IF(U816&lt;=Assumptions!$C$76,Assumptions!$C$75,Assumptions!$C$77)</f>
        <v>20000</v>
      </c>
      <c r="V874" s="12">
        <f>IF(V816&lt;=Assumptions!$C$76,Assumptions!$C$75,Assumptions!$C$77)</f>
        <v>20000</v>
      </c>
      <c r="W874" s="12">
        <f>IF(W816&lt;=Assumptions!$C$76,Assumptions!$C$75,Assumptions!$C$77)</f>
        <v>20000</v>
      </c>
      <c r="X874" s="12">
        <f>IF(X816&lt;=Assumptions!$C$76,Assumptions!$C$75,Assumptions!$C$77)</f>
        <v>20000</v>
      </c>
      <c r="Y874" s="12">
        <f>IF(Y816&lt;=Assumptions!$C$76,Assumptions!$C$75,Assumptions!$C$77)</f>
        <v>20000</v>
      </c>
      <c r="Z874" s="12">
        <f>IF(Z816&lt;=Assumptions!$C$76,Assumptions!$C$75,Assumptions!$C$77)</f>
        <v>20000</v>
      </c>
      <c r="AA874" s="12">
        <f>IF(AA816&lt;=Assumptions!$C$76,Assumptions!$C$75,Assumptions!$C$77)</f>
        <v>20000</v>
      </c>
      <c r="AB874" s="12">
        <f>IF(AB816&lt;=Assumptions!$C$76,Assumptions!$C$75,Assumptions!$C$77)</f>
        <v>20000</v>
      </c>
      <c r="AC874" s="12">
        <f>IF(AC816&lt;=Assumptions!$C$76,Assumptions!$C$75,Assumptions!$C$77)</f>
        <v>20000</v>
      </c>
      <c r="AD874" s="12">
        <f>IF(AD816&lt;=Assumptions!$C$76,Assumptions!$C$75,Assumptions!$C$77)</f>
        <v>20000</v>
      </c>
      <c r="AE874" s="12">
        <f>IF(AE816&lt;=Assumptions!$C$76,Assumptions!$C$75,Assumptions!$C$77)</f>
        <v>20000</v>
      </c>
      <c r="AF874" s="12">
        <f>IF(AF816&lt;=Assumptions!$C$76,Assumptions!$C$75,Assumptions!$C$77)</f>
        <v>20000</v>
      </c>
      <c r="AG874" s="12">
        <f>IF(AG816&lt;=Assumptions!$C$76,Assumptions!$C$75,Assumptions!$C$77)</f>
        <v>20000</v>
      </c>
      <c r="AH874" s="12">
        <f>IF(AH816&lt;=Assumptions!$C$76,Assumptions!$C$75,Assumptions!$C$77)</f>
        <v>20000</v>
      </c>
      <c r="AI874" s="12">
        <f>IF(AI816&lt;=Assumptions!$C$76,Assumptions!$C$75,Assumptions!$C$77)</f>
        <v>20000</v>
      </c>
      <c r="AJ874" s="12">
        <f>IF(AJ816&lt;=Assumptions!$C$76,Assumptions!$C$75,Assumptions!$C$77)</f>
        <v>20000</v>
      </c>
      <c r="AK874" s="12">
        <f>IF(AK816&lt;=Assumptions!$C$76,Assumptions!$C$75,Assumptions!$C$77)</f>
        <v>20000</v>
      </c>
      <c r="AL874" s="12">
        <f>IF(AL816&lt;=Assumptions!$C$76,Assumptions!$C$75,Assumptions!$C$77)</f>
        <v>20000</v>
      </c>
      <c r="AM874" s="12">
        <f>IF(AM816&lt;=Assumptions!$C$76,Assumptions!$C$75,Assumptions!$C$77)</f>
        <v>20000</v>
      </c>
      <c r="AN874" s="12">
        <f>IF(AN816&lt;=Assumptions!$C$76,Assumptions!$C$75,Assumptions!$C$77)</f>
        <v>20000</v>
      </c>
      <c r="AO874" s="12">
        <f>IF(AO816&lt;=Assumptions!$C$76,Assumptions!$C$75,Assumptions!$C$77)</f>
        <v>20000</v>
      </c>
      <c r="AP874" s="12">
        <f>IF(AP816&lt;=Assumptions!$C$76,Assumptions!$C$75,Assumptions!$C$77)</f>
        <v>20000</v>
      </c>
    </row>
    <row r="875">
      <c r="A875" s="11" t="inlineStr">
        <is>
          <t>Creators and partnerships</t>
        </is>
      </c>
      <c r="B875" s="14" t="inlineStr">
        <is>
          <t>AED</t>
        </is>
      </c>
      <c r="C875" s="56">
        <f>SUM(G875:R875)</f>
        <v>240000</v>
      </c>
      <c r="D875" s="56">
        <f>SUM(S875:AD875)</f>
        <v>240000</v>
      </c>
      <c r="E875" s="56">
        <f>SUM(AE875:AP875)</f>
        <v>240000</v>
      </c>
      <c r="G875" s="12">
        <f>Assumptions!$C$78</f>
        <v>20000</v>
      </c>
      <c r="H875" s="12">
        <f>Assumptions!$C$78</f>
        <v>20000</v>
      </c>
      <c r="I875" s="12">
        <f>Assumptions!$C$78</f>
        <v>20000</v>
      </c>
      <c r="J875" s="12">
        <f>Assumptions!$C$78</f>
        <v>20000</v>
      </c>
      <c r="K875" s="12">
        <f>Assumptions!$C$78</f>
        <v>20000</v>
      </c>
      <c r="L875" s="12">
        <f>Assumptions!$C$78</f>
        <v>20000</v>
      </c>
      <c r="M875" s="12">
        <f>Assumptions!$C$78</f>
        <v>20000</v>
      </c>
      <c r="N875" s="12">
        <f>Assumptions!$C$78</f>
        <v>20000</v>
      </c>
      <c r="O875" s="12">
        <f>Assumptions!$C$78</f>
        <v>20000</v>
      </c>
      <c r="P875" s="12">
        <f>Assumptions!$C$78</f>
        <v>20000</v>
      </c>
      <c r="Q875" s="12">
        <f>Assumptions!$C$78</f>
        <v>20000</v>
      </c>
      <c r="R875" s="12">
        <f>Assumptions!$C$78</f>
        <v>20000</v>
      </c>
      <c r="S875" s="12">
        <f>Assumptions!$C$78</f>
        <v>20000</v>
      </c>
      <c r="T875" s="12">
        <f>Assumptions!$C$78</f>
        <v>20000</v>
      </c>
      <c r="U875" s="12">
        <f>Assumptions!$C$78</f>
        <v>20000</v>
      </c>
      <c r="V875" s="12">
        <f>Assumptions!$C$78</f>
        <v>20000</v>
      </c>
      <c r="W875" s="12">
        <f>Assumptions!$C$78</f>
        <v>20000</v>
      </c>
      <c r="X875" s="12">
        <f>Assumptions!$C$78</f>
        <v>20000</v>
      </c>
      <c r="Y875" s="12">
        <f>Assumptions!$C$78</f>
        <v>20000</v>
      </c>
      <c r="Z875" s="12">
        <f>Assumptions!$C$78</f>
        <v>20000</v>
      </c>
      <c r="AA875" s="12">
        <f>Assumptions!$C$78</f>
        <v>20000</v>
      </c>
      <c r="AB875" s="12">
        <f>Assumptions!$C$78</f>
        <v>20000</v>
      </c>
      <c r="AC875" s="12">
        <f>Assumptions!$C$78</f>
        <v>20000</v>
      </c>
      <c r="AD875" s="12">
        <f>Assumptions!$C$78</f>
        <v>20000</v>
      </c>
      <c r="AE875" s="12">
        <f>Assumptions!$C$78</f>
        <v>20000</v>
      </c>
      <c r="AF875" s="12">
        <f>Assumptions!$C$78</f>
        <v>20000</v>
      </c>
      <c r="AG875" s="12">
        <f>Assumptions!$C$78</f>
        <v>20000</v>
      </c>
      <c r="AH875" s="12">
        <f>Assumptions!$C$78</f>
        <v>20000</v>
      </c>
      <c r="AI875" s="12">
        <f>Assumptions!$C$78</f>
        <v>20000</v>
      </c>
      <c r="AJ875" s="12">
        <f>Assumptions!$C$78</f>
        <v>20000</v>
      </c>
      <c r="AK875" s="12">
        <f>Assumptions!$C$78</f>
        <v>20000</v>
      </c>
      <c r="AL875" s="12">
        <f>Assumptions!$C$78</f>
        <v>20000</v>
      </c>
      <c r="AM875" s="12">
        <f>Assumptions!$C$78</f>
        <v>20000</v>
      </c>
      <c r="AN875" s="12">
        <f>Assumptions!$C$78</f>
        <v>20000</v>
      </c>
      <c r="AO875" s="12">
        <f>Assumptions!$C$78</f>
        <v>20000</v>
      </c>
      <c r="AP875" s="12">
        <f>Assumptions!$C$78</f>
        <v>20000</v>
      </c>
    </row>
    <row r="876">
      <c r="A876" s="38" t="inlineStr">
        <is>
          <t>Marketing</t>
        </is>
      </c>
      <c r="B876" s="58" t="inlineStr">
        <is>
          <t>AED</t>
        </is>
      </c>
      <c r="C876" s="59">
        <f>SUM(G876:R876)</f>
        <v>2880000</v>
      </c>
      <c r="D876" s="59">
        <f>SUM(S876:AD876)</f>
        <v>3360000</v>
      </c>
      <c r="E876" s="59">
        <f>SUM(AE876:AP876)</f>
        <v>3960000</v>
      </c>
      <c r="F876" s="40" t="n"/>
      <c r="G876" s="51">
        <f>SUM(G872:G875)</f>
        <v>250000</v>
      </c>
      <c r="H876" s="51">
        <f>SUM(H872:H875)</f>
        <v>250000</v>
      </c>
      <c r="I876" s="51">
        <f>SUM(I872:I875)</f>
        <v>250000</v>
      </c>
      <c r="J876" s="51">
        <f>SUM(J872:J875)</f>
        <v>250000</v>
      </c>
      <c r="K876" s="51">
        <f>SUM(K872:K875)</f>
        <v>250000</v>
      </c>
      <c r="L876" s="51">
        <f>SUM(L872:L875)</f>
        <v>250000</v>
      </c>
      <c r="M876" s="51">
        <f>SUM(M872:M875)</f>
        <v>230000</v>
      </c>
      <c r="N876" s="51">
        <f>SUM(N872:N875)</f>
        <v>230000</v>
      </c>
      <c r="O876" s="51">
        <f>SUM(O872:O875)</f>
        <v>230000</v>
      </c>
      <c r="P876" s="51">
        <f>SUM(P872:P875)</f>
        <v>230000</v>
      </c>
      <c r="Q876" s="51">
        <f>SUM(Q872:Q875)</f>
        <v>230000</v>
      </c>
      <c r="R876" s="51">
        <f>SUM(R872:R875)</f>
        <v>230000</v>
      </c>
      <c r="S876" s="51">
        <f>SUM(S872:S875)</f>
        <v>280000</v>
      </c>
      <c r="T876" s="51">
        <f>SUM(T872:T875)</f>
        <v>280000</v>
      </c>
      <c r="U876" s="51">
        <f>SUM(U872:U875)</f>
        <v>280000</v>
      </c>
      <c r="V876" s="51">
        <f>SUM(V872:V875)</f>
        <v>280000</v>
      </c>
      <c r="W876" s="51">
        <f>SUM(W872:W875)</f>
        <v>280000</v>
      </c>
      <c r="X876" s="51">
        <f>SUM(X872:X875)</f>
        <v>280000</v>
      </c>
      <c r="Y876" s="51">
        <f>SUM(Y872:Y875)</f>
        <v>280000</v>
      </c>
      <c r="Z876" s="51">
        <f>SUM(Z872:Z875)</f>
        <v>280000</v>
      </c>
      <c r="AA876" s="51">
        <f>SUM(AA872:AA875)</f>
        <v>280000</v>
      </c>
      <c r="AB876" s="51">
        <f>SUM(AB872:AB875)</f>
        <v>280000</v>
      </c>
      <c r="AC876" s="51">
        <f>SUM(AC872:AC875)</f>
        <v>280000</v>
      </c>
      <c r="AD876" s="51">
        <f>SUM(AD872:AD875)</f>
        <v>280000</v>
      </c>
      <c r="AE876" s="51">
        <f>SUM(AE872:AE875)</f>
        <v>330000</v>
      </c>
      <c r="AF876" s="51">
        <f>SUM(AF872:AF875)</f>
        <v>330000</v>
      </c>
      <c r="AG876" s="51">
        <f>SUM(AG872:AG875)</f>
        <v>330000</v>
      </c>
      <c r="AH876" s="51">
        <f>SUM(AH872:AH875)</f>
        <v>330000</v>
      </c>
      <c r="AI876" s="51">
        <f>SUM(AI872:AI875)</f>
        <v>330000</v>
      </c>
      <c r="AJ876" s="51">
        <f>SUM(AJ872:AJ875)</f>
        <v>330000</v>
      </c>
      <c r="AK876" s="51">
        <f>SUM(AK872:AK875)</f>
        <v>330000</v>
      </c>
      <c r="AL876" s="51">
        <f>SUM(AL872:AL875)</f>
        <v>330000</v>
      </c>
      <c r="AM876" s="51">
        <f>SUM(AM872:AM875)</f>
        <v>330000</v>
      </c>
      <c r="AN876" s="51">
        <f>SUM(AN872:AN875)</f>
        <v>330000</v>
      </c>
      <c r="AO876" s="51">
        <f>SUM(AO872:AO875)</f>
        <v>330000</v>
      </c>
      <c r="AP876" s="51">
        <f>SUM(AP872:AP875)</f>
        <v>330000</v>
      </c>
    </row>
    <row r="877">
      <c r="A877" s="11" t="inlineStr">
        <is>
          <t>Desk seats staffed (0 = stage 1, on-call desk)</t>
        </is>
      </c>
      <c r="B877" s="14" t="inlineStr">
        <is>
          <t>seats</t>
        </is>
      </c>
      <c r="C877" s="56">
        <f>R877</f>
        <v>0</v>
      </c>
      <c r="D877" s="56">
        <f>AD877</f>
        <v>1</v>
      </c>
      <c r="E877" s="56">
        <f>AP877</f>
        <v>1</v>
      </c>
      <c r="G877" s="12">
        <f>IF(G838&lt;Assumptions!$C$69,0,1+INT((G838-Assumptions!$C$69)/Assumptions!$C$71))</f>
        <v>0</v>
      </c>
      <c r="H877" s="12">
        <f>IF(H838&lt;Assumptions!$C$69,0,1+INT((H838-Assumptions!$C$69)/Assumptions!$C$71))</f>
        <v>0</v>
      </c>
      <c r="I877" s="12">
        <f>IF(I838&lt;Assumptions!$C$69,0,1+INT((I838-Assumptions!$C$69)/Assumptions!$C$71))</f>
        <v>0</v>
      </c>
      <c r="J877" s="12">
        <f>IF(J838&lt;Assumptions!$C$69,0,1+INT((J838-Assumptions!$C$69)/Assumptions!$C$71))</f>
        <v>0</v>
      </c>
      <c r="K877" s="12">
        <f>IF(K838&lt;Assumptions!$C$69,0,1+INT((K838-Assumptions!$C$69)/Assumptions!$C$71))</f>
        <v>0</v>
      </c>
      <c r="L877" s="12">
        <f>IF(L838&lt;Assumptions!$C$69,0,1+INT((L838-Assumptions!$C$69)/Assumptions!$C$71))</f>
        <v>0</v>
      </c>
      <c r="M877" s="12">
        <f>IF(M838&lt;Assumptions!$C$69,0,1+INT((M838-Assumptions!$C$69)/Assumptions!$C$71))</f>
        <v>0</v>
      </c>
      <c r="N877" s="12">
        <f>IF(N838&lt;Assumptions!$C$69,0,1+INT((N838-Assumptions!$C$69)/Assumptions!$C$71))</f>
        <v>0</v>
      </c>
      <c r="O877" s="12">
        <f>IF(O838&lt;Assumptions!$C$69,0,1+INT((O838-Assumptions!$C$69)/Assumptions!$C$71))</f>
        <v>0</v>
      </c>
      <c r="P877" s="12">
        <f>IF(P838&lt;Assumptions!$C$69,0,1+INT((P838-Assumptions!$C$69)/Assumptions!$C$71))</f>
        <v>0</v>
      </c>
      <c r="Q877" s="12">
        <f>IF(Q838&lt;Assumptions!$C$69,0,1+INT((Q838-Assumptions!$C$69)/Assumptions!$C$71))</f>
        <v>0</v>
      </c>
      <c r="R877" s="12">
        <f>IF(R838&lt;Assumptions!$C$69,0,1+INT((R838-Assumptions!$C$69)/Assumptions!$C$71))</f>
        <v>0</v>
      </c>
      <c r="S877" s="12">
        <f>IF(S838&lt;Assumptions!$C$69,0,1+INT((S838-Assumptions!$C$69)/Assumptions!$C$71))</f>
        <v>0</v>
      </c>
      <c r="T877" s="12">
        <f>IF(T838&lt;Assumptions!$C$69,0,1+INT((T838-Assumptions!$C$69)/Assumptions!$C$71))</f>
        <v>0</v>
      </c>
      <c r="U877" s="12">
        <f>IF(U838&lt;Assumptions!$C$69,0,1+INT((U838-Assumptions!$C$69)/Assumptions!$C$71))</f>
        <v>0</v>
      </c>
      <c r="V877" s="12">
        <f>IF(V838&lt;Assumptions!$C$69,0,1+INT((V838-Assumptions!$C$69)/Assumptions!$C$71))</f>
        <v>0</v>
      </c>
      <c r="W877" s="12">
        <f>IF(W838&lt;Assumptions!$C$69,0,1+INT((W838-Assumptions!$C$69)/Assumptions!$C$71))</f>
        <v>0</v>
      </c>
      <c r="X877" s="12">
        <f>IF(X838&lt;Assumptions!$C$69,0,1+INT((X838-Assumptions!$C$69)/Assumptions!$C$71))</f>
        <v>0</v>
      </c>
      <c r="Y877" s="12">
        <f>IF(Y838&lt;Assumptions!$C$69,0,1+INT((Y838-Assumptions!$C$69)/Assumptions!$C$71))</f>
        <v>0</v>
      </c>
      <c r="Z877" s="12">
        <f>IF(Z838&lt;Assumptions!$C$69,0,1+INT((Z838-Assumptions!$C$69)/Assumptions!$C$71))</f>
        <v>0</v>
      </c>
      <c r="AA877" s="12">
        <f>IF(AA838&lt;Assumptions!$C$69,0,1+INT((AA838-Assumptions!$C$69)/Assumptions!$C$71))</f>
        <v>0</v>
      </c>
      <c r="AB877" s="12">
        <f>IF(AB838&lt;Assumptions!$C$69,0,1+INT((AB838-Assumptions!$C$69)/Assumptions!$C$71))</f>
        <v>1</v>
      </c>
      <c r="AC877" s="12">
        <f>IF(AC838&lt;Assumptions!$C$69,0,1+INT((AC838-Assumptions!$C$69)/Assumptions!$C$71))</f>
        <v>1</v>
      </c>
      <c r="AD877" s="12">
        <f>IF(AD838&lt;Assumptions!$C$69,0,1+INT((AD838-Assumptions!$C$69)/Assumptions!$C$71))</f>
        <v>1</v>
      </c>
      <c r="AE877" s="12">
        <f>IF(AE838&lt;Assumptions!$C$69,0,1+INT((AE838-Assumptions!$C$69)/Assumptions!$C$71))</f>
        <v>1</v>
      </c>
      <c r="AF877" s="12">
        <f>IF(AF838&lt;Assumptions!$C$69,0,1+INT((AF838-Assumptions!$C$69)/Assumptions!$C$71))</f>
        <v>1</v>
      </c>
      <c r="AG877" s="12">
        <f>IF(AG838&lt;Assumptions!$C$69,0,1+INT((AG838-Assumptions!$C$69)/Assumptions!$C$71))</f>
        <v>1</v>
      </c>
      <c r="AH877" s="12">
        <f>IF(AH838&lt;Assumptions!$C$69,0,1+INT((AH838-Assumptions!$C$69)/Assumptions!$C$71))</f>
        <v>1</v>
      </c>
      <c r="AI877" s="12">
        <f>IF(AI838&lt;Assumptions!$C$69,0,1+INT((AI838-Assumptions!$C$69)/Assumptions!$C$71))</f>
        <v>1</v>
      </c>
      <c r="AJ877" s="12">
        <f>IF(AJ838&lt;Assumptions!$C$69,0,1+INT((AJ838-Assumptions!$C$69)/Assumptions!$C$71))</f>
        <v>1</v>
      </c>
      <c r="AK877" s="12">
        <f>IF(AK838&lt;Assumptions!$C$69,0,1+INT((AK838-Assumptions!$C$69)/Assumptions!$C$71))</f>
        <v>1</v>
      </c>
      <c r="AL877" s="12">
        <f>IF(AL838&lt;Assumptions!$C$69,0,1+INT((AL838-Assumptions!$C$69)/Assumptions!$C$71))</f>
        <v>1</v>
      </c>
      <c r="AM877" s="12">
        <f>IF(AM838&lt;Assumptions!$C$69,0,1+INT((AM838-Assumptions!$C$69)/Assumptions!$C$71))</f>
        <v>1</v>
      </c>
      <c r="AN877" s="12">
        <f>IF(AN838&lt;Assumptions!$C$69,0,1+INT((AN838-Assumptions!$C$69)/Assumptions!$C$71))</f>
        <v>1</v>
      </c>
      <c r="AO877" s="12">
        <f>IF(AO838&lt;Assumptions!$C$69,0,1+INT((AO838-Assumptions!$C$69)/Assumptions!$C$71))</f>
        <v>1</v>
      </c>
      <c r="AP877" s="12">
        <f>IF(AP838&lt;Assumptions!$C$69,0,1+INT((AP838-Assumptions!$C$69)/Assumptions!$C$71))</f>
        <v>1</v>
      </c>
    </row>
    <row r="878">
      <c r="A878" s="38" t="inlineStr">
        <is>
          <t>Operations: 24/7 desk</t>
        </is>
      </c>
      <c r="B878" s="58" t="inlineStr">
        <is>
          <t>AED</t>
        </is>
      </c>
      <c r="C878" s="59">
        <f>SUM(G878:R878)</f>
        <v>180000</v>
      </c>
      <c r="D878" s="59">
        <f>SUM(S878:AD878)</f>
        <v>225000</v>
      </c>
      <c r="E878" s="59">
        <f>SUM(AE878:AP878)</f>
        <v>360000</v>
      </c>
      <c r="F878" s="40" t="n"/>
      <c r="G878" s="51">
        <f>IF(G877=0,Assumptions!$C$68,G877*Assumptions!$C$70)</f>
        <v>15000</v>
      </c>
      <c r="H878" s="51">
        <f>IF(H877=0,Assumptions!$C$68,H877*Assumptions!$C$70)</f>
        <v>15000</v>
      </c>
      <c r="I878" s="51">
        <f>IF(I877=0,Assumptions!$C$68,I877*Assumptions!$C$70)</f>
        <v>15000</v>
      </c>
      <c r="J878" s="51">
        <f>IF(J877=0,Assumptions!$C$68,J877*Assumptions!$C$70)</f>
        <v>15000</v>
      </c>
      <c r="K878" s="51">
        <f>IF(K877=0,Assumptions!$C$68,K877*Assumptions!$C$70)</f>
        <v>15000</v>
      </c>
      <c r="L878" s="51">
        <f>IF(L877=0,Assumptions!$C$68,L877*Assumptions!$C$70)</f>
        <v>15000</v>
      </c>
      <c r="M878" s="51">
        <f>IF(M877=0,Assumptions!$C$68,M877*Assumptions!$C$70)</f>
        <v>15000</v>
      </c>
      <c r="N878" s="51">
        <f>IF(N877=0,Assumptions!$C$68,N877*Assumptions!$C$70)</f>
        <v>15000</v>
      </c>
      <c r="O878" s="51">
        <f>IF(O877=0,Assumptions!$C$68,O877*Assumptions!$C$70)</f>
        <v>15000</v>
      </c>
      <c r="P878" s="51">
        <f>IF(P877=0,Assumptions!$C$68,P877*Assumptions!$C$70)</f>
        <v>15000</v>
      </c>
      <c r="Q878" s="51">
        <f>IF(Q877=0,Assumptions!$C$68,Q877*Assumptions!$C$70)</f>
        <v>15000</v>
      </c>
      <c r="R878" s="51">
        <f>IF(R877=0,Assumptions!$C$68,R877*Assumptions!$C$70)</f>
        <v>15000</v>
      </c>
      <c r="S878" s="51">
        <f>IF(S877=0,Assumptions!$C$68,S877*Assumptions!$C$70)</f>
        <v>15000</v>
      </c>
      <c r="T878" s="51">
        <f>IF(T877=0,Assumptions!$C$68,T877*Assumptions!$C$70)</f>
        <v>15000</v>
      </c>
      <c r="U878" s="51">
        <f>IF(U877=0,Assumptions!$C$68,U877*Assumptions!$C$70)</f>
        <v>15000</v>
      </c>
      <c r="V878" s="51">
        <f>IF(V877=0,Assumptions!$C$68,V877*Assumptions!$C$70)</f>
        <v>15000</v>
      </c>
      <c r="W878" s="51">
        <f>IF(W877=0,Assumptions!$C$68,W877*Assumptions!$C$70)</f>
        <v>15000</v>
      </c>
      <c r="X878" s="51">
        <f>IF(X877=0,Assumptions!$C$68,X877*Assumptions!$C$70)</f>
        <v>15000</v>
      </c>
      <c r="Y878" s="51">
        <f>IF(Y877=0,Assumptions!$C$68,Y877*Assumptions!$C$70)</f>
        <v>15000</v>
      </c>
      <c r="Z878" s="51">
        <f>IF(Z877=0,Assumptions!$C$68,Z877*Assumptions!$C$70)</f>
        <v>15000</v>
      </c>
      <c r="AA878" s="51">
        <f>IF(AA877=0,Assumptions!$C$68,AA877*Assumptions!$C$70)</f>
        <v>15000</v>
      </c>
      <c r="AB878" s="51">
        <f>IF(AB877=0,Assumptions!$C$68,AB877*Assumptions!$C$70)</f>
        <v>30000</v>
      </c>
      <c r="AC878" s="51">
        <f>IF(AC877=0,Assumptions!$C$68,AC877*Assumptions!$C$70)</f>
        <v>30000</v>
      </c>
      <c r="AD878" s="51">
        <f>IF(AD877=0,Assumptions!$C$68,AD877*Assumptions!$C$70)</f>
        <v>30000</v>
      </c>
      <c r="AE878" s="51">
        <f>IF(AE877=0,Assumptions!$C$68,AE877*Assumptions!$C$70)</f>
        <v>30000</v>
      </c>
      <c r="AF878" s="51">
        <f>IF(AF877=0,Assumptions!$C$68,AF877*Assumptions!$C$70)</f>
        <v>30000</v>
      </c>
      <c r="AG878" s="51">
        <f>IF(AG877=0,Assumptions!$C$68,AG877*Assumptions!$C$70)</f>
        <v>30000</v>
      </c>
      <c r="AH878" s="51">
        <f>IF(AH877=0,Assumptions!$C$68,AH877*Assumptions!$C$70)</f>
        <v>30000</v>
      </c>
      <c r="AI878" s="51">
        <f>IF(AI877=0,Assumptions!$C$68,AI877*Assumptions!$C$70)</f>
        <v>30000</v>
      </c>
      <c r="AJ878" s="51">
        <f>IF(AJ877=0,Assumptions!$C$68,AJ877*Assumptions!$C$70)</f>
        <v>30000</v>
      </c>
      <c r="AK878" s="51">
        <f>IF(AK877=0,Assumptions!$C$68,AK877*Assumptions!$C$70)</f>
        <v>30000</v>
      </c>
      <c r="AL878" s="51">
        <f>IF(AL877=0,Assumptions!$C$68,AL877*Assumptions!$C$70)</f>
        <v>30000</v>
      </c>
      <c r="AM878" s="51">
        <f>IF(AM877=0,Assumptions!$C$68,AM877*Assumptions!$C$70)</f>
        <v>30000</v>
      </c>
      <c r="AN878" s="51">
        <f>IF(AN877=0,Assumptions!$C$68,AN877*Assumptions!$C$70)</f>
        <v>30000</v>
      </c>
      <c r="AO878" s="51">
        <f>IF(AO877=0,Assumptions!$C$68,AO877*Assumptions!$C$70)</f>
        <v>30000</v>
      </c>
      <c r="AP878" s="51">
        <f>IF(AP877=0,Assumptions!$C$68,AP877*Assumptions!$C$70)</f>
        <v>30000</v>
      </c>
    </row>
    <row r="879">
      <c r="A879" s="11" t="inlineStr">
        <is>
          <t>Delivery team</t>
        </is>
      </c>
      <c r="B879" s="14" t="inlineStr">
        <is>
          <t>AED</t>
        </is>
      </c>
      <c r="C879" s="56">
        <f>SUM(G879:R879)</f>
        <v>1200000</v>
      </c>
      <c r="D879" s="56">
        <f>SUM(S879:AD879)</f>
        <v>1200000</v>
      </c>
      <c r="E879" s="56">
        <f>SUM(AE879:AP879)</f>
        <v>1200000</v>
      </c>
      <c r="G879" s="12">
        <f>Assumptions!$C$63</f>
        <v>100000</v>
      </c>
      <c r="H879" s="12">
        <f>Assumptions!$C$63</f>
        <v>100000</v>
      </c>
      <c r="I879" s="12">
        <f>Assumptions!$C$63</f>
        <v>100000</v>
      </c>
      <c r="J879" s="12">
        <f>Assumptions!$C$63</f>
        <v>100000</v>
      </c>
      <c r="K879" s="12">
        <f>Assumptions!$C$63</f>
        <v>100000</v>
      </c>
      <c r="L879" s="12">
        <f>Assumptions!$C$63</f>
        <v>100000</v>
      </c>
      <c r="M879" s="12">
        <f>Assumptions!$C$63</f>
        <v>100000</v>
      </c>
      <c r="N879" s="12">
        <f>Assumptions!$C$63</f>
        <v>100000</v>
      </c>
      <c r="O879" s="12">
        <f>Assumptions!$C$63</f>
        <v>100000</v>
      </c>
      <c r="P879" s="12">
        <f>Assumptions!$C$63</f>
        <v>100000</v>
      </c>
      <c r="Q879" s="12">
        <f>Assumptions!$C$63</f>
        <v>100000</v>
      </c>
      <c r="R879" s="12">
        <f>Assumptions!$C$63</f>
        <v>100000</v>
      </c>
      <c r="S879" s="12">
        <f>Assumptions!$C$63</f>
        <v>100000</v>
      </c>
      <c r="T879" s="12">
        <f>Assumptions!$C$63</f>
        <v>100000</v>
      </c>
      <c r="U879" s="12">
        <f>Assumptions!$C$63</f>
        <v>100000</v>
      </c>
      <c r="V879" s="12">
        <f>Assumptions!$C$63</f>
        <v>100000</v>
      </c>
      <c r="W879" s="12">
        <f>Assumptions!$C$63</f>
        <v>100000</v>
      </c>
      <c r="X879" s="12">
        <f>Assumptions!$C$63</f>
        <v>100000</v>
      </c>
      <c r="Y879" s="12">
        <f>Assumptions!$C$63</f>
        <v>100000</v>
      </c>
      <c r="Z879" s="12">
        <f>Assumptions!$C$63</f>
        <v>100000</v>
      </c>
      <c r="AA879" s="12">
        <f>Assumptions!$C$63</f>
        <v>100000</v>
      </c>
      <c r="AB879" s="12">
        <f>Assumptions!$C$63</f>
        <v>100000</v>
      </c>
      <c r="AC879" s="12">
        <f>Assumptions!$C$63</f>
        <v>100000</v>
      </c>
      <c r="AD879" s="12">
        <f>Assumptions!$C$63</f>
        <v>100000</v>
      </c>
      <c r="AE879" s="12">
        <f>Assumptions!$C$63</f>
        <v>100000</v>
      </c>
      <c r="AF879" s="12">
        <f>Assumptions!$C$63</f>
        <v>100000</v>
      </c>
      <c r="AG879" s="12">
        <f>Assumptions!$C$63</f>
        <v>100000</v>
      </c>
      <c r="AH879" s="12">
        <f>Assumptions!$C$63</f>
        <v>100000</v>
      </c>
      <c r="AI879" s="12">
        <f>Assumptions!$C$63</f>
        <v>100000</v>
      </c>
      <c r="AJ879" s="12">
        <f>Assumptions!$C$63</f>
        <v>100000</v>
      </c>
      <c r="AK879" s="12">
        <f>Assumptions!$C$63</f>
        <v>100000</v>
      </c>
      <c r="AL879" s="12">
        <f>Assumptions!$C$63</f>
        <v>100000</v>
      </c>
      <c r="AM879" s="12">
        <f>Assumptions!$C$63</f>
        <v>100000</v>
      </c>
      <c r="AN879" s="12">
        <f>Assumptions!$C$63</f>
        <v>100000</v>
      </c>
      <c r="AO879" s="12">
        <f>Assumptions!$C$63</f>
        <v>100000</v>
      </c>
      <c r="AP879" s="12">
        <f>Assumptions!$C$63</f>
        <v>100000</v>
      </c>
    </row>
    <row r="880">
      <c r="A880" s="11" t="inlineStr">
        <is>
          <t>Servers, cloud, monitoring and licences</t>
        </is>
      </c>
      <c r="B880" s="14" t="inlineStr">
        <is>
          <t>AED</t>
        </is>
      </c>
      <c r="C880" s="56">
        <f>SUM(G880:R880)</f>
        <v>300000</v>
      </c>
      <c r="D880" s="56">
        <f>SUM(S880:AD880)</f>
        <v>300000</v>
      </c>
      <c r="E880" s="56">
        <f>SUM(AE880:AP880)</f>
        <v>300000</v>
      </c>
      <c r="G880" s="12">
        <f>Assumptions!$C$64</f>
        <v>25000</v>
      </c>
      <c r="H880" s="12">
        <f>Assumptions!$C$64</f>
        <v>25000</v>
      </c>
      <c r="I880" s="12">
        <f>Assumptions!$C$64</f>
        <v>25000</v>
      </c>
      <c r="J880" s="12">
        <f>Assumptions!$C$64</f>
        <v>25000</v>
      </c>
      <c r="K880" s="12">
        <f>Assumptions!$C$64</f>
        <v>25000</v>
      </c>
      <c r="L880" s="12">
        <f>Assumptions!$C$64</f>
        <v>25000</v>
      </c>
      <c r="M880" s="12">
        <f>Assumptions!$C$64</f>
        <v>25000</v>
      </c>
      <c r="N880" s="12">
        <f>Assumptions!$C$64</f>
        <v>25000</v>
      </c>
      <c r="O880" s="12">
        <f>Assumptions!$C$64</f>
        <v>25000</v>
      </c>
      <c r="P880" s="12">
        <f>Assumptions!$C$64</f>
        <v>25000</v>
      </c>
      <c r="Q880" s="12">
        <f>Assumptions!$C$64</f>
        <v>25000</v>
      </c>
      <c r="R880" s="12">
        <f>Assumptions!$C$64</f>
        <v>25000</v>
      </c>
      <c r="S880" s="12">
        <f>Assumptions!$C$64</f>
        <v>25000</v>
      </c>
      <c r="T880" s="12">
        <f>Assumptions!$C$64</f>
        <v>25000</v>
      </c>
      <c r="U880" s="12">
        <f>Assumptions!$C$64</f>
        <v>25000</v>
      </c>
      <c r="V880" s="12">
        <f>Assumptions!$C$64</f>
        <v>25000</v>
      </c>
      <c r="W880" s="12">
        <f>Assumptions!$C$64</f>
        <v>25000</v>
      </c>
      <c r="X880" s="12">
        <f>Assumptions!$C$64</f>
        <v>25000</v>
      </c>
      <c r="Y880" s="12">
        <f>Assumptions!$C$64</f>
        <v>25000</v>
      </c>
      <c r="Z880" s="12">
        <f>Assumptions!$C$64</f>
        <v>25000</v>
      </c>
      <c r="AA880" s="12">
        <f>Assumptions!$C$64</f>
        <v>25000</v>
      </c>
      <c r="AB880" s="12">
        <f>Assumptions!$C$64</f>
        <v>25000</v>
      </c>
      <c r="AC880" s="12">
        <f>Assumptions!$C$64</f>
        <v>25000</v>
      </c>
      <c r="AD880" s="12">
        <f>Assumptions!$C$64</f>
        <v>25000</v>
      </c>
      <c r="AE880" s="12">
        <f>Assumptions!$C$64</f>
        <v>25000</v>
      </c>
      <c r="AF880" s="12">
        <f>Assumptions!$C$64</f>
        <v>25000</v>
      </c>
      <c r="AG880" s="12">
        <f>Assumptions!$C$64</f>
        <v>25000</v>
      </c>
      <c r="AH880" s="12">
        <f>Assumptions!$C$64</f>
        <v>25000</v>
      </c>
      <c r="AI880" s="12">
        <f>Assumptions!$C$64</f>
        <v>25000</v>
      </c>
      <c r="AJ880" s="12">
        <f>Assumptions!$C$64</f>
        <v>25000</v>
      </c>
      <c r="AK880" s="12">
        <f>Assumptions!$C$64</f>
        <v>25000</v>
      </c>
      <c r="AL880" s="12">
        <f>Assumptions!$C$64</f>
        <v>25000</v>
      </c>
      <c r="AM880" s="12">
        <f>Assumptions!$C$64</f>
        <v>25000</v>
      </c>
      <c r="AN880" s="12">
        <f>Assumptions!$C$64</f>
        <v>25000</v>
      </c>
      <c r="AO880" s="12">
        <f>Assumptions!$C$64</f>
        <v>25000</v>
      </c>
      <c r="AP880" s="12">
        <f>Assumptions!$C$64</f>
        <v>25000</v>
      </c>
    </row>
    <row r="881">
      <c r="A881" s="11" t="inlineStr">
        <is>
          <t>Equipment</t>
        </is>
      </c>
      <c r="B881" s="14" t="inlineStr">
        <is>
          <t>AED</t>
        </is>
      </c>
      <c r="C881" s="56">
        <f>SUM(G881:R881)</f>
        <v>100000</v>
      </c>
      <c r="D881" s="56">
        <f>SUM(S881:AD881)</f>
        <v>0</v>
      </c>
      <c r="E881" s="56">
        <f>SUM(AE881:AP881)</f>
        <v>0</v>
      </c>
      <c r="G881" s="12">
        <f>IF(G816=1,Assumptions!$C$65,0)</f>
        <v>100000</v>
      </c>
      <c r="H881" s="12">
        <f>IF(H816=1,Assumptions!$C$65,0)</f>
        <v>0</v>
      </c>
      <c r="I881" s="12">
        <f>IF(I816=1,Assumptions!$C$65,0)</f>
        <v>0</v>
      </c>
      <c r="J881" s="12">
        <f>IF(J816=1,Assumptions!$C$65,0)</f>
        <v>0</v>
      </c>
      <c r="K881" s="12">
        <f>IF(K816=1,Assumptions!$C$65,0)</f>
        <v>0</v>
      </c>
      <c r="L881" s="12">
        <f>IF(L816=1,Assumptions!$C$65,0)</f>
        <v>0</v>
      </c>
      <c r="M881" s="12">
        <f>IF(M816=1,Assumptions!$C$65,0)</f>
        <v>0</v>
      </c>
      <c r="N881" s="12">
        <f>IF(N816=1,Assumptions!$C$65,0)</f>
        <v>0</v>
      </c>
      <c r="O881" s="12">
        <f>IF(O816=1,Assumptions!$C$65,0)</f>
        <v>0</v>
      </c>
      <c r="P881" s="12">
        <f>IF(P816=1,Assumptions!$C$65,0)</f>
        <v>0</v>
      </c>
      <c r="Q881" s="12">
        <f>IF(Q816=1,Assumptions!$C$65,0)</f>
        <v>0</v>
      </c>
      <c r="R881" s="12">
        <f>IF(R816=1,Assumptions!$C$65,0)</f>
        <v>0</v>
      </c>
      <c r="S881" s="12">
        <f>IF(S816=1,Assumptions!$C$65,0)</f>
        <v>0</v>
      </c>
      <c r="T881" s="12">
        <f>IF(T816=1,Assumptions!$C$65,0)</f>
        <v>0</v>
      </c>
      <c r="U881" s="12">
        <f>IF(U816=1,Assumptions!$C$65,0)</f>
        <v>0</v>
      </c>
      <c r="V881" s="12">
        <f>IF(V816=1,Assumptions!$C$65,0)</f>
        <v>0</v>
      </c>
      <c r="W881" s="12">
        <f>IF(W816=1,Assumptions!$C$65,0)</f>
        <v>0</v>
      </c>
      <c r="X881" s="12">
        <f>IF(X816=1,Assumptions!$C$65,0)</f>
        <v>0</v>
      </c>
      <c r="Y881" s="12">
        <f>IF(Y816=1,Assumptions!$C$65,0)</f>
        <v>0</v>
      </c>
      <c r="Z881" s="12">
        <f>IF(Z816=1,Assumptions!$C$65,0)</f>
        <v>0</v>
      </c>
      <c r="AA881" s="12">
        <f>IF(AA816=1,Assumptions!$C$65,0)</f>
        <v>0</v>
      </c>
      <c r="AB881" s="12">
        <f>IF(AB816=1,Assumptions!$C$65,0)</f>
        <v>0</v>
      </c>
      <c r="AC881" s="12">
        <f>IF(AC816=1,Assumptions!$C$65,0)</f>
        <v>0</v>
      </c>
      <c r="AD881" s="12">
        <f>IF(AD816=1,Assumptions!$C$65,0)</f>
        <v>0</v>
      </c>
      <c r="AE881" s="12">
        <f>IF(AE816=1,Assumptions!$C$65,0)</f>
        <v>0</v>
      </c>
      <c r="AF881" s="12">
        <f>IF(AF816=1,Assumptions!$C$65,0)</f>
        <v>0</v>
      </c>
      <c r="AG881" s="12">
        <f>IF(AG816=1,Assumptions!$C$65,0)</f>
        <v>0</v>
      </c>
      <c r="AH881" s="12">
        <f>IF(AH816=1,Assumptions!$C$65,0)</f>
        <v>0</v>
      </c>
      <c r="AI881" s="12">
        <f>IF(AI816=1,Assumptions!$C$65,0)</f>
        <v>0</v>
      </c>
      <c r="AJ881" s="12">
        <f>IF(AJ816=1,Assumptions!$C$65,0)</f>
        <v>0</v>
      </c>
      <c r="AK881" s="12">
        <f>IF(AK816=1,Assumptions!$C$65,0)</f>
        <v>0</v>
      </c>
      <c r="AL881" s="12">
        <f>IF(AL816=1,Assumptions!$C$65,0)</f>
        <v>0</v>
      </c>
      <c r="AM881" s="12">
        <f>IF(AM816=1,Assumptions!$C$65,0)</f>
        <v>0</v>
      </c>
      <c r="AN881" s="12">
        <f>IF(AN816=1,Assumptions!$C$65,0)</f>
        <v>0</v>
      </c>
      <c r="AO881" s="12">
        <f>IF(AO816=1,Assumptions!$C$65,0)</f>
        <v>0</v>
      </c>
      <c r="AP881" s="12">
        <f>IF(AP816=1,Assumptions!$C$65,0)</f>
        <v>0</v>
      </c>
    </row>
    <row r="882">
      <c r="A882" s="38" t="inlineStr">
        <is>
          <t>Technology</t>
        </is>
      </c>
      <c r="B882" s="58" t="inlineStr">
        <is>
          <t>AED</t>
        </is>
      </c>
      <c r="C882" s="59">
        <f>SUM(G882:R882)</f>
        <v>1600000</v>
      </c>
      <c r="D882" s="59">
        <f>SUM(S882:AD882)</f>
        <v>1500000</v>
      </c>
      <c r="E882" s="59">
        <f>SUM(AE882:AP882)</f>
        <v>1500000</v>
      </c>
      <c r="F882" s="40" t="n"/>
      <c r="G882" s="51">
        <f>SUM(G879:G881)</f>
        <v>225000</v>
      </c>
      <c r="H882" s="51">
        <f>SUM(H879:H881)</f>
        <v>125000</v>
      </c>
      <c r="I882" s="51">
        <f>SUM(I879:I881)</f>
        <v>125000</v>
      </c>
      <c r="J882" s="51">
        <f>SUM(J879:J881)</f>
        <v>125000</v>
      </c>
      <c r="K882" s="51">
        <f>SUM(K879:K881)</f>
        <v>125000</v>
      </c>
      <c r="L882" s="51">
        <f>SUM(L879:L881)</f>
        <v>125000</v>
      </c>
      <c r="M882" s="51">
        <f>SUM(M879:M881)</f>
        <v>125000</v>
      </c>
      <c r="N882" s="51">
        <f>SUM(N879:N881)</f>
        <v>125000</v>
      </c>
      <c r="O882" s="51">
        <f>SUM(O879:O881)</f>
        <v>125000</v>
      </c>
      <c r="P882" s="51">
        <f>SUM(P879:P881)</f>
        <v>125000</v>
      </c>
      <c r="Q882" s="51">
        <f>SUM(Q879:Q881)</f>
        <v>125000</v>
      </c>
      <c r="R882" s="51">
        <f>SUM(R879:R881)</f>
        <v>125000</v>
      </c>
      <c r="S882" s="51">
        <f>SUM(S879:S881)</f>
        <v>125000</v>
      </c>
      <c r="T882" s="51">
        <f>SUM(T879:T881)</f>
        <v>125000</v>
      </c>
      <c r="U882" s="51">
        <f>SUM(U879:U881)</f>
        <v>125000</v>
      </c>
      <c r="V882" s="51">
        <f>SUM(V879:V881)</f>
        <v>125000</v>
      </c>
      <c r="W882" s="51">
        <f>SUM(W879:W881)</f>
        <v>125000</v>
      </c>
      <c r="X882" s="51">
        <f>SUM(X879:X881)</f>
        <v>125000</v>
      </c>
      <c r="Y882" s="51">
        <f>SUM(Y879:Y881)</f>
        <v>125000</v>
      </c>
      <c r="Z882" s="51">
        <f>SUM(Z879:Z881)</f>
        <v>125000</v>
      </c>
      <c r="AA882" s="51">
        <f>SUM(AA879:AA881)</f>
        <v>125000</v>
      </c>
      <c r="AB882" s="51">
        <f>SUM(AB879:AB881)</f>
        <v>125000</v>
      </c>
      <c r="AC882" s="51">
        <f>SUM(AC879:AC881)</f>
        <v>125000</v>
      </c>
      <c r="AD882" s="51">
        <f>SUM(AD879:AD881)</f>
        <v>125000</v>
      </c>
      <c r="AE882" s="51">
        <f>SUM(AE879:AE881)</f>
        <v>125000</v>
      </c>
      <c r="AF882" s="51">
        <f>SUM(AF879:AF881)</f>
        <v>125000</v>
      </c>
      <c r="AG882" s="51">
        <f>SUM(AG879:AG881)</f>
        <v>125000</v>
      </c>
      <c r="AH882" s="51">
        <f>SUM(AH879:AH881)</f>
        <v>125000</v>
      </c>
      <c r="AI882" s="51">
        <f>SUM(AI879:AI881)</f>
        <v>125000</v>
      </c>
      <c r="AJ882" s="51">
        <f>SUM(AJ879:AJ881)</f>
        <v>125000</v>
      </c>
      <c r="AK882" s="51">
        <f>SUM(AK879:AK881)</f>
        <v>125000</v>
      </c>
      <c r="AL882" s="51">
        <f>SUM(AL879:AL881)</f>
        <v>125000</v>
      </c>
      <c r="AM882" s="51">
        <f>SUM(AM879:AM881)</f>
        <v>125000</v>
      </c>
      <c r="AN882" s="51">
        <f>SUM(AN879:AN881)</f>
        <v>125000</v>
      </c>
      <c r="AO882" s="51">
        <f>SUM(AO879:AO881)</f>
        <v>125000</v>
      </c>
      <c r="AP882" s="51">
        <f>SUM(AP879:AP881)</f>
        <v>125000</v>
      </c>
    </row>
    <row r="883">
      <c r="A883" s="11" t="inlineStr">
        <is>
          <t>Personnel (accounts, support, B2B sales)</t>
        </is>
      </c>
      <c r="B883" s="14" t="inlineStr">
        <is>
          <t>AED</t>
        </is>
      </c>
      <c r="C883" s="56">
        <f>SUM(G883:R883)</f>
        <v>600000</v>
      </c>
      <c r="D883" s="56">
        <f>SUM(S883:AD883)</f>
        <v>600000</v>
      </c>
      <c r="E883" s="56">
        <f>SUM(AE883:AP883)</f>
        <v>600000</v>
      </c>
      <c r="G883" s="12">
        <f>Assumptions!$C$81</f>
        <v>50000</v>
      </c>
      <c r="H883" s="12">
        <f>Assumptions!$C$81</f>
        <v>50000</v>
      </c>
      <c r="I883" s="12">
        <f>Assumptions!$C$81</f>
        <v>50000</v>
      </c>
      <c r="J883" s="12">
        <f>Assumptions!$C$81</f>
        <v>50000</v>
      </c>
      <c r="K883" s="12">
        <f>Assumptions!$C$81</f>
        <v>50000</v>
      </c>
      <c r="L883" s="12">
        <f>Assumptions!$C$81</f>
        <v>50000</v>
      </c>
      <c r="M883" s="12">
        <f>Assumptions!$C$81</f>
        <v>50000</v>
      </c>
      <c r="N883" s="12">
        <f>Assumptions!$C$81</f>
        <v>50000</v>
      </c>
      <c r="O883" s="12">
        <f>Assumptions!$C$81</f>
        <v>50000</v>
      </c>
      <c r="P883" s="12">
        <f>Assumptions!$C$81</f>
        <v>50000</v>
      </c>
      <c r="Q883" s="12">
        <f>Assumptions!$C$81</f>
        <v>50000</v>
      </c>
      <c r="R883" s="12">
        <f>Assumptions!$C$81</f>
        <v>50000</v>
      </c>
      <c r="S883" s="12">
        <f>Assumptions!$C$81</f>
        <v>50000</v>
      </c>
      <c r="T883" s="12">
        <f>Assumptions!$C$81</f>
        <v>50000</v>
      </c>
      <c r="U883" s="12">
        <f>Assumptions!$C$81</f>
        <v>50000</v>
      </c>
      <c r="V883" s="12">
        <f>Assumptions!$C$81</f>
        <v>50000</v>
      </c>
      <c r="W883" s="12">
        <f>Assumptions!$C$81</f>
        <v>50000</v>
      </c>
      <c r="X883" s="12">
        <f>Assumptions!$C$81</f>
        <v>50000</v>
      </c>
      <c r="Y883" s="12">
        <f>Assumptions!$C$81</f>
        <v>50000</v>
      </c>
      <c r="Z883" s="12">
        <f>Assumptions!$C$81</f>
        <v>50000</v>
      </c>
      <c r="AA883" s="12">
        <f>Assumptions!$C$81</f>
        <v>50000</v>
      </c>
      <c r="AB883" s="12">
        <f>Assumptions!$C$81</f>
        <v>50000</v>
      </c>
      <c r="AC883" s="12">
        <f>Assumptions!$C$81</f>
        <v>50000</v>
      </c>
      <c r="AD883" s="12">
        <f>Assumptions!$C$81</f>
        <v>50000</v>
      </c>
      <c r="AE883" s="12">
        <f>Assumptions!$C$81</f>
        <v>50000</v>
      </c>
      <c r="AF883" s="12">
        <f>Assumptions!$C$81</f>
        <v>50000</v>
      </c>
      <c r="AG883" s="12">
        <f>Assumptions!$C$81</f>
        <v>50000</v>
      </c>
      <c r="AH883" s="12">
        <f>Assumptions!$C$81</f>
        <v>50000</v>
      </c>
      <c r="AI883" s="12">
        <f>Assumptions!$C$81</f>
        <v>50000</v>
      </c>
      <c r="AJ883" s="12">
        <f>Assumptions!$C$81</f>
        <v>50000</v>
      </c>
      <c r="AK883" s="12">
        <f>Assumptions!$C$81</f>
        <v>50000</v>
      </c>
      <c r="AL883" s="12">
        <f>Assumptions!$C$81</f>
        <v>50000</v>
      </c>
      <c r="AM883" s="12">
        <f>Assumptions!$C$81</f>
        <v>50000</v>
      </c>
      <c r="AN883" s="12">
        <f>Assumptions!$C$81</f>
        <v>50000</v>
      </c>
      <c r="AO883" s="12">
        <f>Assumptions!$C$81</f>
        <v>50000</v>
      </c>
      <c r="AP883" s="12">
        <f>Assumptions!$C$81</f>
        <v>50000</v>
      </c>
    </row>
    <row r="884">
      <c r="A884" s="11" t="inlineStr">
        <is>
          <t>Office</t>
        </is>
      </c>
      <c r="B884" s="14" t="inlineStr">
        <is>
          <t>AED</t>
        </is>
      </c>
      <c r="C884" s="56">
        <f>SUM(G884:R884)</f>
        <v>500004</v>
      </c>
      <c r="D884" s="56">
        <f>SUM(S884:AD884)</f>
        <v>500004</v>
      </c>
      <c r="E884" s="56">
        <f>SUM(AE884:AP884)</f>
        <v>500004</v>
      </c>
      <c r="G884" s="12">
        <f>Assumptions!$C$82</f>
        <v>41667</v>
      </c>
      <c r="H884" s="12">
        <f>Assumptions!$C$82</f>
        <v>41667</v>
      </c>
      <c r="I884" s="12">
        <f>Assumptions!$C$82</f>
        <v>41667</v>
      </c>
      <c r="J884" s="12">
        <f>Assumptions!$C$82</f>
        <v>41667</v>
      </c>
      <c r="K884" s="12">
        <f>Assumptions!$C$82</f>
        <v>41667</v>
      </c>
      <c r="L884" s="12">
        <f>Assumptions!$C$82</f>
        <v>41667</v>
      </c>
      <c r="M884" s="12">
        <f>Assumptions!$C$82</f>
        <v>41667</v>
      </c>
      <c r="N884" s="12">
        <f>Assumptions!$C$82</f>
        <v>41667</v>
      </c>
      <c r="O884" s="12">
        <f>Assumptions!$C$82</f>
        <v>41667</v>
      </c>
      <c r="P884" s="12">
        <f>Assumptions!$C$82</f>
        <v>41667</v>
      </c>
      <c r="Q884" s="12">
        <f>Assumptions!$C$82</f>
        <v>41667</v>
      </c>
      <c r="R884" s="12">
        <f>Assumptions!$C$82</f>
        <v>41667</v>
      </c>
      <c r="S884" s="12">
        <f>Assumptions!$C$82</f>
        <v>41667</v>
      </c>
      <c r="T884" s="12">
        <f>Assumptions!$C$82</f>
        <v>41667</v>
      </c>
      <c r="U884" s="12">
        <f>Assumptions!$C$82</f>
        <v>41667</v>
      </c>
      <c r="V884" s="12">
        <f>Assumptions!$C$82</f>
        <v>41667</v>
      </c>
      <c r="W884" s="12">
        <f>Assumptions!$C$82</f>
        <v>41667</v>
      </c>
      <c r="X884" s="12">
        <f>Assumptions!$C$82</f>
        <v>41667</v>
      </c>
      <c r="Y884" s="12">
        <f>Assumptions!$C$82</f>
        <v>41667</v>
      </c>
      <c r="Z884" s="12">
        <f>Assumptions!$C$82</f>
        <v>41667</v>
      </c>
      <c r="AA884" s="12">
        <f>Assumptions!$C$82</f>
        <v>41667</v>
      </c>
      <c r="AB884" s="12">
        <f>Assumptions!$C$82</f>
        <v>41667</v>
      </c>
      <c r="AC884" s="12">
        <f>Assumptions!$C$82</f>
        <v>41667</v>
      </c>
      <c r="AD884" s="12">
        <f>Assumptions!$C$82</f>
        <v>41667</v>
      </c>
      <c r="AE884" s="12">
        <f>Assumptions!$C$82</f>
        <v>41667</v>
      </c>
      <c r="AF884" s="12">
        <f>Assumptions!$C$82</f>
        <v>41667</v>
      </c>
      <c r="AG884" s="12">
        <f>Assumptions!$C$82</f>
        <v>41667</v>
      </c>
      <c r="AH884" s="12">
        <f>Assumptions!$C$82</f>
        <v>41667</v>
      </c>
      <c r="AI884" s="12">
        <f>Assumptions!$C$82</f>
        <v>41667</v>
      </c>
      <c r="AJ884" s="12">
        <f>Assumptions!$C$82</f>
        <v>41667</v>
      </c>
      <c r="AK884" s="12">
        <f>Assumptions!$C$82</f>
        <v>41667</v>
      </c>
      <c r="AL884" s="12">
        <f>Assumptions!$C$82</f>
        <v>41667</v>
      </c>
      <c r="AM884" s="12">
        <f>Assumptions!$C$82</f>
        <v>41667</v>
      </c>
      <c r="AN884" s="12">
        <f>Assumptions!$C$82</f>
        <v>41667</v>
      </c>
      <c r="AO884" s="12">
        <f>Assumptions!$C$82</f>
        <v>41667</v>
      </c>
      <c r="AP884" s="12">
        <f>Assumptions!$C$82</f>
        <v>41667</v>
      </c>
    </row>
    <row r="885">
      <c r="A885" s="11" t="inlineStr">
        <is>
          <t>D&amp;O and PI insurance</t>
        </is>
      </c>
      <c r="B885" s="14" t="inlineStr">
        <is>
          <t>AED</t>
        </is>
      </c>
      <c r="C885" s="56">
        <f>SUM(G885:R885)</f>
        <v>99996</v>
      </c>
      <c r="D885" s="56">
        <f>SUM(S885:AD885)</f>
        <v>99996</v>
      </c>
      <c r="E885" s="56">
        <f>SUM(AE885:AP885)</f>
        <v>99996</v>
      </c>
      <c r="G885" s="12">
        <f>Assumptions!$C$83</f>
        <v>8333</v>
      </c>
      <c r="H885" s="12">
        <f>Assumptions!$C$83</f>
        <v>8333</v>
      </c>
      <c r="I885" s="12">
        <f>Assumptions!$C$83</f>
        <v>8333</v>
      </c>
      <c r="J885" s="12">
        <f>Assumptions!$C$83</f>
        <v>8333</v>
      </c>
      <c r="K885" s="12">
        <f>Assumptions!$C$83</f>
        <v>8333</v>
      </c>
      <c r="L885" s="12">
        <f>Assumptions!$C$83</f>
        <v>8333</v>
      </c>
      <c r="M885" s="12">
        <f>Assumptions!$C$83</f>
        <v>8333</v>
      </c>
      <c r="N885" s="12">
        <f>Assumptions!$C$83</f>
        <v>8333</v>
      </c>
      <c r="O885" s="12">
        <f>Assumptions!$C$83</f>
        <v>8333</v>
      </c>
      <c r="P885" s="12">
        <f>Assumptions!$C$83</f>
        <v>8333</v>
      </c>
      <c r="Q885" s="12">
        <f>Assumptions!$C$83</f>
        <v>8333</v>
      </c>
      <c r="R885" s="12">
        <f>Assumptions!$C$83</f>
        <v>8333</v>
      </c>
      <c r="S885" s="12">
        <f>Assumptions!$C$83</f>
        <v>8333</v>
      </c>
      <c r="T885" s="12">
        <f>Assumptions!$C$83</f>
        <v>8333</v>
      </c>
      <c r="U885" s="12">
        <f>Assumptions!$C$83</f>
        <v>8333</v>
      </c>
      <c r="V885" s="12">
        <f>Assumptions!$C$83</f>
        <v>8333</v>
      </c>
      <c r="W885" s="12">
        <f>Assumptions!$C$83</f>
        <v>8333</v>
      </c>
      <c r="X885" s="12">
        <f>Assumptions!$C$83</f>
        <v>8333</v>
      </c>
      <c r="Y885" s="12">
        <f>Assumptions!$C$83</f>
        <v>8333</v>
      </c>
      <c r="Z885" s="12">
        <f>Assumptions!$C$83</f>
        <v>8333</v>
      </c>
      <c r="AA885" s="12">
        <f>Assumptions!$C$83</f>
        <v>8333</v>
      </c>
      <c r="AB885" s="12">
        <f>Assumptions!$C$83</f>
        <v>8333</v>
      </c>
      <c r="AC885" s="12">
        <f>Assumptions!$C$83</f>
        <v>8333</v>
      </c>
      <c r="AD885" s="12">
        <f>Assumptions!$C$83</f>
        <v>8333</v>
      </c>
      <c r="AE885" s="12">
        <f>Assumptions!$C$83</f>
        <v>8333</v>
      </c>
      <c r="AF885" s="12">
        <f>Assumptions!$C$83</f>
        <v>8333</v>
      </c>
      <c r="AG885" s="12">
        <f>Assumptions!$C$83</f>
        <v>8333</v>
      </c>
      <c r="AH885" s="12">
        <f>Assumptions!$C$83</f>
        <v>8333</v>
      </c>
      <c r="AI885" s="12">
        <f>Assumptions!$C$83</f>
        <v>8333</v>
      </c>
      <c r="AJ885" s="12">
        <f>Assumptions!$C$83</f>
        <v>8333</v>
      </c>
      <c r="AK885" s="12">
        <f>Assumptions!$C$83</f>
        <v>8333</v>
      </c>
      <c r="AL885" s="12">
        <f>Assumptions!$C$83</f>
        <v>8333</v>
      </c>
      <c r="AM885" s="12">
        <f>Assumptions!$C$83</f>
        <v>8333</v>
      </c>
      <c r="AN885" s="12">
        <f>Assumptions!$C$83</f>
        <v>8333</v>
      </c>
      <c r="AO885" s="12">
        <f>Assumptions!$C$83</f>
        <v>8333</v>
      </c>
      <c r="AP885" s="12">
        <f>Assumptions!$C$83</f>
        <v>8333</v>
      </c>
    </row>
    <row r="886">
      <c r="A886" s="11" t="inlineStr">
        <is>
          <t>Board fees</t>
        </is>
      </c>
      <c r="B886" s="14" t="inlineStr">
        <is>
          <t>AED</t>
        </is>
      </c>
      <c r="C886" s="56">
        <f>SUM(G886:R886)</f>
        <v>480000</v>
      </c>
      <c r="D886" s="56">
        <f>SUM(S886:AD886)</f>
        <v>480000</v>
      </c>
      <c r="E886" s="56">
        <f>SUM(AE886:AP886)</f>
        <v>480000</v>
      </c>
      <c r="G886" s="12">
        <f>Assumptions!$C$84*Assumptions!$C$85</f>
        <v>40000</v>
      </c>
      <c r="H886" s="12">
        <f>Assumptions!$C$84*Assumptions!$C$85</f>
        <v>40000</v>
      </c>
      <c r="I886" s="12">
        <f>Assumptions!$C$84*Assumptions!$C$85</f>
        <v>40000</v>
      </c>
      <c r="J886" s="12">
        <f>Assumptions!$C$84*Assumptions!$C$85</f>
        <v>40000</v>
      </c>
      <c r="K886" s="12">
        <f>Assumptions!$C$84*Assumptions!$C$85</f>
        <v>40000</v>
      </c>
      <c r="L886" s="12">
        <f>Assumptions!$C$84*Assumptions!$C$85</f>
        <v>40000</v>
      </c>
      <c r="M886" s="12">
        <f>Assumptions!$C$84*Assumptions!$C$85</f>
        <v>40000</v>
      </c>
      <c r="N886" s="12">
        <f>Assumptions!$C$84*Assumptions!$C$85</f>
        <v>40000</v>
      </c>
      <c r="O886" s="12">
        <f>Assumptions!$C$84*Assumptions!$C$85</f>
        <v>40000</v>
      </c>
      <c r="P886" s="12">
        <f>Assumptions!$C$84*Assumptions!$C$85</f>
        <v>40000</v>
      </c>
      <c r="Q886" s="12">
        <f>Assumptions!$C$84*Assumptions!$C$85</f>
        <v>40000</v>
      </c>
      <c r="R886" s="12">
        <f>Assumptions!$C$84*Assumptions!$C$85</f>
        <v>40000</v>
      </c>
      <c r="S886" s="12">
        <f>Assumptions!$C$84*Assumptions!$C$85</f>
        <v>40000</v>
      </c>
      <c r="T886" s="12">
        <f>Assumptions!$C$84*Assumptions!$C$85</f>
        <v>40000</v>
      </c>
      <c r="U886" s="12">
        <f>Assumptions!$C$84*Assumptions!$C$85</f>
        <v>40000</v>
      </c>
      <c r="V886" s="12">
        <f>Assumptions!$C$84*Assumptions!$C$85</f>
        <v>40000</v>
      </c>
      <c r="W886" s="12">
        <f>Assumptions!$C$84*Assumptions!$C$85</f>
        <v>40000</v>
      </c>
      <c r="X886" s="12">
        <f>Assumptions!$C$84*Assumptions!$C$85</f>
        <v>40000</v>
      </c>
      <c r="Y886" s="12">
        <f>Assumptions!$C$84*Assumptions!$C$85</f>
        <v>40000</v>
      </c>
      <c r="Z886" s="12">
        <f>Assumptions!$C$84*Assumptions!$C$85</f>
        <v>40000</v>
      </c>
      <c r="AA886" s="12">
        <f>Assumptions!$C$84*Assumptions!$C$85</f>
        <v>40000</v>
      </c>
      <c r="AB886" s="12">
        <f>Assumptions!$C$84*Assumptions!$C$85</f>
        <v>40000</v>
      </c>
      <c r="AC886" s="12">
        <f>Assumptions!$C$84*Assumptions!$C$85</f>
        <v>40000</v>
      </c>
      <c r="AD886" s="12">
        <f>Assumptions!$C$84*Assumptions!$C$85</f>
        <v>40000</v>
      </c>
      <c r="AE886" s="12">
        <f>Assumptions!$C$84*Assumptions!$C$85</f>
        <v>40000</v>
      </c>
      <c r="AF886" s="12">
        <f>Assumptions!$C$84*Assumptions!$C$85</f>
        <v>40000</v>
      </c>
      <c r="AG886" s="12">
        <f>Assumptions!$C$84*Assumptions!$C$85</f>
        <v>40000</v>
      </c>
      <c r="AH886" s="12">
        <f>Assumptions!$C$84*Assumptions!$C$85</f>
        <v>40000</v>
      </c>
      <c r="AI886" s="12">
        <f>Assumptions!$C$84*Assumptions!$C$85</f>
        <v>40000</v>
      </c>
      <c r="AJ886" s="12">
        <f>Assumptions!$C$84*Assumptions!$C$85</f>
        <v>40000</v>
      </c>
      <c r="AK886" s="12">
        <f>Assumptions!$C$84*Assumptions!$C$85</f>
        <v>40000</v>
      </c>
      <c r="AL886" s="12">
        <f>Assumptions!$C$84*Assumptions!$C$85</f>
        <v>40000</v>
      </c>
      <c r="AM886" s="12">
        <f>Assumptions!$C$84*Assumptions!$C$85</f>
        <v>40000</v>
      </c>
      <c r="AN886" s="12">
        <f>Assumptions!$C$84*Assumptions!$C$85</f>
        <v>40000</v>
      </c>
      <c r="AO886" s="12">
        <f>Assumptions!$C$84*Assumptions!$C$85</f>
        <v>40000</v>
      </c>
      <c r="AP886" s="12">
        <f>Assumptions!$C$84*Assumptions!$C$85</f>
        <v>40000</v>
      </c>
    </row>
    <row r="887">
      <c r="A887" s="11" t="inlineStr">
        <is>
          <t>Legal, regulatory and accounting</t>
        </is>
      </c>
      <c r="B887" s="14" t="inlineStr">
        <is>
          <t>AED</t>
        </is>
      </c>
      <c r="C887" s="56">
        <f>SUM(G887:R887)</f>
        <v>140000</v>
      </c>
      <c r="D887" s="56">
        <f>SUM(S887:AD887)</f>
        <v>90000</v>
      </c>
      <c r="E887" s="56">
        <f>SUM(AE887:AP887)</f>
        <v>90000</v>
      </c>
      <c r="G887" s="12">
        <f>Assumptions!$C$86+IF(G816=1,Assumptions!$C$87,0)</f>
        <v>57500</v>
      </c>
      <c r="H887" s="12">
        <f>Assumptions!$C$86+IF(H816=1,Assumptions!$C$87,0)</f>
        <v>7500</v>
      </c>
      <c r="I887" s="12">
        <f>Assumptions!$C$86+IF(I816=1,Assumptions!$C$87,0)</f>
        <v>7500</v>
      </c>
      <c r="J887" s="12">
        <f>Assumptions!$C$86+IF(J816=1,Assumptions!$C$87,0)</f>
        <v>7500</v>
      </c>
      <c r="K887" s="12">
        <f>Assumptions!$C$86+IF(K816=1,Assumptions!$C$87,0)</f>
        <v>7500</v>
      </c>
      <c r="L887" s="12">
        <f>Assumptions!$C$86+IF(L816=1,Assumptions!$C$87,0)</f>
        <v>7500</v>
      </c>
      <c r="M887" s="12">
        <f>Assumptions!$C$86+IF(M816=1,Assumptions!$C$87,0)</f>
        <v>7500</v>
      </c>
      <c r="N887" s="12">
        <f>Assumptions!$C$86+IF(N816=1,Assumptions!$C$87,0)</f>
        <v>7500</v>
      </c>
      <c r="O887" s="12">
        <f>Assumptions!$C$86+IF(O816=1,Assumptions!$C$87,0)</f>
        <v>7500</v>
      </c>
      <c r="P887" s="12">
        <f>Assumptions!$C$86+IF(P816=1,Assumptions!$C$87,0)</f>
        <v>7500</v>
      </c>
      <c r="Q887" s="12">
        <f>Assumptions!$C$86+IF(Q816=1,Assumptions!$C$87,0)</f>
        <v>7500</v>
      </c>
      <c r="R887" s="12">
        <f>Assumptions!$C$86+IF(R816=1,Assumptions!$C$87,0)</f>
        <v>7500</v>
      </c>
      <c r="S887" s="12">
        <f>Assumptions!$C$86+IF(S816=1,Assumptions!$C$87,0)</f>
        <v>7500</v>
      </c>
      <c r="T887" s="12">
        <f>Assumptions!$C$86+IF(T816=1,Assumptions!$C$87,0)</f>
        <v>7500</v>
      </c>
      <c r="U887" s="12">
        <f>Assumptions!$C$86+IF(U816=1,Assumptions!$C$87,0)</f>
        <v>7500</v>
      </c>
      <c r="V887" s="12">
        <f>Assumptions!$C$86+IF(V816=1,Assumptions!$C$87,0)</f>
        <v>7500</v>
      </c>
      <c r="W887" s="12">
        <f>Assumptions!$C$86+IF(W816=1,Assumptions!$C$87,0)</f>
        <v>7500</v>
      </c>
      <c r="X887" s="12">
        <f>Assumptions!$C$86+IF(X816=1,Assumptions!$C$87,0)</f>
        <v>7500</v>
      </c>
      <c r="Y887" s="12">
        <f>Assumptions!$C$86+IF(Y816=1,Assumptions!$C$87,0)</f>
        <v>7500</v>
      </c>
      <c r="Z887" s="12">
        <f>Assumptions!$C$86+IF(Z816=1,Assumptions!$C$87,0)</f>
        <v>7500</v>
      </c>
      <c r="AA887" s="12">
        <f>Assumptions!$C$86+IF(AA816=1,Assumptions!$C$87,0)</f>
        <v>7500</v>
      </c>
      <c r="AB887" s="12">
        <f>Assumptions!$C$86+IF(AB816=1,Assumptions!$C$87,0)</f>
        <v>7500</v>
      </c>
      <c r="AC887" s="12">
        <f>Assumptions!$C$86+IF(AC816=1,Assumptions!$C$87,0)</f>
        <v>7500</v>
      </c>
      <c r="AD887" s="12">
        <f>Assumptions!$C$86+IF(AD816=1,Assumptions!$C$87,0)</f>
        <v>7500</v>
      </c>
      <c r="AE887" s="12">
        <f>Assumptions!$C$86+IF(AE816=1,Assumptions!$C$87,0)</f>
        <v>7500</v>
      </c>
      <c r="AF887" s="12">
        <f>Assumptions!$C$86+IF(AF816=1,Assumptions!$C$87,0)</f>
        <v>7500</v>
      </c>
      <c r="AG887" s="12">
        <f>Assumptions!$C$86+IF(AG816=1,Assumptions!$C$87,0)</f>
        <v>7500</v>
      </c>
      <c r="AH887" s="12">
        <f>Assumptions!$C$86+IF(AH816=1,Assumptions!$C$87,0)</f>
        <v>7500</v>
      </c>
      <c r="AI887" s="12">
        <f>Assumptions!$C$86+IF(AI816=1,Assumptions!$C$87,0)</f>
        <v>7500</v>
      </c>
      <c r="AJ887" s="12">
        <f>Assumptions!$C$86+IF(AJ816=1,Assumptions!$C$87,0)</f>
        <v>7500</v>
      </c>
      <c r="AK887" s="12">
        <f>Assumptions!$C$86+IF(AK816=1,Assumptions!$C$87,0)</f>
        <v>7500</v>
      </c>
      <c r="AL887" s="12">
        <f>Assumptions!$C$86+IF(AL816=1,Assumptions!$C$87,0)</f>
        <v>7500</v>
      </c>
      <c r="AM887" s="12">
        <f>Assumptions!$C$86+IF(AM816=1,Assumptions!$C$87,0)</f>
        <v>7500</v>
      </c>
      <c r="AN887" s="12">
        <f>Assumptions!$C$86+IF(AN816=1,Assumptions!$C$87,0)</f>
        <v>7500</v>
      </c>
      <c r="AO887" s="12">
        <f>Assumptions!$C$86+IF(AO816=1,Assumptions!$C$87,0)</f>
        <v>7500</v>
      </c>
      <c r="AP887" s="12">
        <f>Assumptions!$C$86+IF(AP816=1,Assumptions!$C$87,0)</f>
        <v>7500</v>
      </c>
    </row>
    <row r="888">
      <c r="A888" s="35" t="inlineStr">
        <is>
          <t>Cash (AED)</t>
        </is>
      </c>
      <c r="B888" s="14" t="inlineStr">
        <is>
          <t>AED</t>
        </is>
      </c>
      <c r="C888" s="56">
        <f>SUM(G888:R888)</f>
        <v>0</v>
      </c>
      <c r="D888" s="56">
        <f>SUM(S888:AD888)</f>
        <v>0</v>
      </c>
      <c r="E888" s="56">
        <f>SUM(AE888:AP888)</f>
        <v>0</v>
      </c>
      <c r="G888" s="12">
        <f>Assumptions!$C$88</f>
        <v>0</v>
      </c>
      <c r="H888" s="12">
        <f>Assumptions!$C$88</f>
        <v>0</v>
      </c>
      <c r="I888" s="12">
        <f>Assumptions!$C$88</f>
        <v>0</v>
      </c>
      <c r="J888" s="12">
        <f>Assumptions!$C$88</f>
        <v>0</v>
      </c>
      <c r="K888" s="12">
        <f>Assumptions!$C$88</f>
        <v>0</v>
      </c>
      <c r="L888" s="12">
        <f>Assumptions!$C$88</f>
        <v>0</v>
      </c>
      <c r="M888" s="12">
        <f>Assumptions!$C$88</f>
        <v>0</v>
      </c>
      <c r="N888" s="12">
        <f>Assumptions!$C$88</f>
        <v>0</v>
      </c>
      <c r="O888" s="12">
        <f>Assumptions!$C$88</f>
        <v>0</v>
      </c>
      <c r="P888" s="12">
        <f>Assumptions!$C$88</f>
        <v>0</v>
      </c>
      <c r="Q888" s="12">
        <f>Assumptions!$C$88</f>
        <v>0</v>
      </c>
      <c r="R888" s="12">
        <f>Assumptions!$C$88</f>
        <v>0</v>
      </c>
      <c r="S888" s="12">
        <f>Assumptions!$C$88</f>
        <v>0</v>
      </c>
      <c r="T888" s="12">
        <f>Assumptions!$C$88</f>
        <v>0</v>
      </c>
      <c r="U888" s="12">
        <f>Assumptions!$C$88</f>
        <v>0</v>
      </c>
      <c r="V888" s="12">
        <f>Assumptions!$C$88</f>
        <v>0</v>
      </c>
      <c r="W888" s="12">
        <f>Assumptions!$C$88</f>
        <v>0</v>
      </c>
      <c r="X888" s="12">
        <f>Assumptions!$C$88</f>
        <v>0</v>
      </c>
      <c r="Y888" s="12">
        <f>Assumptions!$C$88</f>
        <v>0</v>
      </c>
      <c r="Z888" s="12">
        <f>Assumptions!$C$88</f>
        <v>0</v>
      </c>
      <c r="AA888" s="12">
        <f>Assumptions!$C$88</f>
        <v>0</v>
      </c>
      <c r="AB888" s="12">
        <f>Assumptions!$C$88</f>
        <v>0</v>
      </c>
      <c r="AC888" s="12">
        <f>Assumptions!$C$88</f>
        <v>0</v>
      </c>
      <c r="AD888" s="12">
        <f>Assumptions!$C$88</f>
        <v>0</v>
      </c>
      <c r="AE888" s="12">
        <f>Assumptions!$C$88</f>
        <v>0</v>
      </c>
      <c r="AF888" s="12">
        <f>Assumptions!$C$88</f>
        <v>0</v>
      </c>
      <c r="AG888" s="12">
        <f>Assumptions!$C$88</f>
        <v>0</v>
      </c>
      <c r="AH888" s="12">
        <f>Assumptions!$C$88</f>
        <v>0</v>
      </c>
      <c r="AI888" s="12">
        <f>Assumptions!$C$88</f>
        <v>0</v>
      </c>
      <c r="AJ888" s="12">
        <f>Assumptions!$C$88</f>
        <v>0</v>
      </c>
      <c r="AK888" s="12">
        <f>Assumptions!$C$88</f>
        <v>0</v>
      </c>
      <c r="AL888" s="12">
        <f>Assumptions!$C$88</f>
        <v>0</v>
      </c>
      <c r="AM888" s="12">
        <f>Assumptions!$C$88</f>
        <v>0</v>
      </c>
      <c r="AN888" s="12">
        <f>Assumptions!$C$88</f>
        <v>0</v>
      </c>
      <c r="AO888" s="12">
        <f>Assumptions!$C$88</f>
        <v>0</v>
      </c>
      <c r="AP888" s="12">
        <f>Assumptions!$C$88</f>
        <v>0</v>
      </c>
    </row>
    <row r="889">
      <c r="A889" s="38" t="inlineStr">
        <is>
          <t>Administration</t>
        </is>
      </c>
      <c r="B889" s="58" t="inlineStr">
        <is>
          <t>AED</t>
        </is>
      </c>
      <c r="C889" s="59">
        <f>SUM(G889:R889)</f>
        <v>1820000</v>
      </c>
      <c r="D889" s="59">
        <f>SUM(S889:AD889)</f>
        <v>1770000</v>
      </c>
      <c r="E889" s="59">
        <f>SUM(AE889:AP889)</f>
        <v>1770000</v>
      </c>
      <c r="F889" s="40" t="n"/>
      <c r="G889" s="51">
        <f>SUM(G883:G888)</f>
        <v>197500</v>
      </c>
      <c r="H889" s="51">
        <f>SUM(H883:H888)</f>
        <v>147500</v>
      </c>
      <c r="I889" s="51">
        <f>SUM(I883:I888)</f>
        <v>147500</v>
      </c>
      <c r="J889" s="51">
        <f>SUM(J883:J888)</f>
        <v>147500</v>
      </c>
      <c r="K889" s="51">
        <f>SUM(K883:K888)</f>
        <v>147500</v>
      </c>
      <c r="L889" s="51">
        <f>SUM(L883:L888)</f>
        <v>147500</v>
      </c>
      <c r="M889" s="51">
        <f>SUM(M883:M888)</f>
        <v>147500</v>
      </c>
      <c r="N889" s="51">
        <f>SUM(N883:N888)</f>
        <v>147500</v>
      </c>
      <c r="O889" s="51">
        <f>SUM(O883:O888)</f>
        <v>147500</v>
      </c>
      <c r="P889" s="51">
        <f>SUM(P883:P888)</f>
        <v>147500</v>
      </c>
      <c r="Q889" s="51">
        <f>SUM(Q883:Q888)</f>
        <v>147500</v>
      </c>
      <c r="R889" s="51">
        <f>SUM(R883:R888)</f>
        <v>147500</v>
      </c>
      <c r="S889" s="51">
        <f>SUM(S883:S888)</f>
        <v>147500</v>
      </c>
      <c r="T889" s="51">
        <f>SUM(T883:T888)</f>
        <v>147500</v>
      </c>
      <c r="U889" s="51">
        <f>SUM(U883:U888)</f>
        <v>147500</v>
      </c>
      <c r="V889" s="51">
        <f>SUM(V883:V888)</f>
        <v>147500</v>
      </c>
      <c r="W889" s="51">
        <f>SUM(W883:W888)</f>
        <v>147500</v>
      </c>
      <c r="X889" s="51">
        <f>SUM(X883:X888)</f>
        <v>147500</v>
      </c>
      <c r="Y889" s="51">
        <f>SUM(Y883:Y888)</f>
        <v>147500</v>
      </c>
      <c r="Z889" s="51">
        <f>SUM(Z883:Z888)</f>
        <v>147500</v>
      </c>
      <c r="AA889" s="51">
        <f>SUM(AA883:AA888)</f>
        <v>147500</v>
      </c>
      <c r="AB889" s="51">
        <f>SUM(AB883:AB888)</f>
        <v>147500</v>
      </c>
      <c r="AC889" s="51">
        <f>SUM(AC883:AC888)</f>
        <v>147500</v>
      </c>
      <c r="AD889" s="51">
        <f>SUM(AD883:AD888)</f>
        <v>147500</v>
      </c>
      <c r="AE889" s="51">
        <f>SUM(AE883:AE888)</f>
        <v>147500</v>
      </c>
      <c r="AF889" s="51">
        <f>SUM(AF883:AF888)</f>
        <v>147500</v>
      </c>
      <c r="AG889" s="51">
        <f>SUM(AG883:AG888)</f>
        <v>147500</v>
      </c>
      <c r="AH889" s="51">
        <f>SUM(AH883:AH888)</f>
        <v>147500</v>
      </c>
      <c r="AI889" s="51">
        <f>SUM(AI883:AI888)</f>
        <v>147500</v>
      </c>
      <c r="AJ889" s="51">
        <f>SUM(AJ883:AJ888)</f>
        <v>147500</v>
      </c>
      <c r="AK889" s="51">
        <f>SUM(AK883:AK888)</f>
        <v>147500</v>
      </c>
      <c r="AL889" s="51">
        <f>SUM(AL883:AL888)</f>
        <v>147500</v>
      </c>
      <c r="AM889" s="51">
        <f>SUM(AM883:AM888)</f>
        <v>147500</v>
      </c>
      <c r="AN889" s="51">
        <f>SUM(AN883:AN888)</f>
        <v>147500</v>
      </c>
      <c r="AO889" s="51">
        <f>SUM(AO883:AO888)</f>
        <v>147500</v>
      </c>
      <c r="AP889" s="51">
        <f>SUM(AP883:AP888)</f>
        <v>147500</v>
      </c>
    </row>
    <row r="890">
      <c r="A890" s="11" t="inlineStr">
        <is>
          <t>Operating costs before contingency</t>
        </is>
      </c>
      <c r="B890" s="14" t="inlineStr">
        <is>
          <t>AED</t>
        </is>
      </c>
      <c r="C890" s="56">
        <f>SUM(G890:R890)</f>
        <v>6675871.61040757</v>
      </c>
      <c r="D890" s="56">
        <f>SUM(S890:AD890)</f>
        <v>7325928.37955237</v>
      </c>
      <c r="E890" s="56">
        <f>SUM(AE890:AP890)</f>
        <v>8291721.47990003</v>
      </c>
      <c r="G890" s="12">
        <f>G868+G876+G878+G882+G889</f>
        <v>691736.303928408</v>
      </c>
      <c r="H890" s="12">
        <f>H868+H876+H878+H882+H889</f>
        <v>542377.286356836</v>
      </c>
      <c r="I890" s="12">
        <f>I868+I876+I878+I882+I889</f>
        <v>542982.250041399</v>
      </c>
      <c r="J890" s="12">
        <f>J868+J876+J878+J882+J889</f>
        <v>543554.270413935</v>
      </c>
      <c r="K890" s="12">
        <f>K868+K876+K878+K882+K889</f>
        <v>554911.128663511</v>
      </c>
      <c r="L890" s="12">
        <f>L868+L876+L878+L882+L889</f>
        <v>556240.342557005</v>
      </c>
      <c r="M890" s="12">
        <f>M868+M876+M878+M882+M889</f>
        <v>537544.193830543</v>
      </c>
      <c r="N890" s="12">
        <f>N868+N876+N878+N882+N889</f>
        <v>538824.752547113</v>
      </c>
      <c r="O890" s="12">
        <f>O868+O876+O878+O882+O889</f>
        <v>540083.898769229</v>
      </c>
      <c r="P890" s="12">
        <f>P868+P876+P878+P882+P889</f>
        <v>541323.34185456</v>
      </c>
      <c r="Q890" s="12">
        <f>Q868+Q876+Q878+Q882+Q889</f>
        <v>542544.637646359</v>
      </c>
      <c r="R890" s="12">
        <f>R868+R876+R878+R882+R889</f>
        <v>543749.203798674</v>
      </c>
      <c r="S890" s="12">
        <f>S868+S876+S878+S882+S889</f>
        <v>596877.282001962</v>
      </c>
      <c r="T890" s="12">
        <f>T868+T876+T878+T882+T889</f>
        <v>598188.392830384</v>
      </c>
      <c r="U890" s="12">
        <f>U868+U876+U878+U882+U889</f>
        <v>599475.08167284</v>
      </c>
      <c r="V890" s="12">
        <f>V868+V876+V878+V882+V889</f>
        <v>600739.299144839</v>
      </c>
      <c r="W890" s="12">
        <f>W868+W876+W878+W882+W889</f>
        <v>606960.570589396</v>
      </c>
      <c r="X890" s="12">
        <f>X868+X876+X878+X882+X889</f>
        <v>608062.763581654</v>
      </c>
      <c r="Y890" s="12">
        <f>Y868+Y876+Y878+Y882+Y889</f>
        <v>609147.353544625</v>
      </c>
      <c r="Z890" s="12">
        <f>Z868+Z876+Z878+Z882+Z889</f>
        <v>610215.687690037</v>
      </c>
      <c r="AA890" s="12">
        <f>AA868+AA876+AA878+AA882+AA889</f>
        <v>611268.997473317</v>
      </c>
      <c r="AB890" s="12">
        <f>AB868+AB876+AB878+AB882+AB889</f>
        <v>627308.409729802</v>
      </c>
      <c r="AC890" s="12">
        <f>AC868+AC876+AC878+AC882+AC889</f>
        <v>628334.956639875</v>
      </c>
      <c r="AD890" s="12">
        <f>AD868+AD876+AD878+AD882+AD889</f>
        <v>629349.584653643</v>
      </c>
      <c r="AE890" s="12">
        <f>AE868+AE876+AE878+AE882+AE889</f>
        <v>682458.09396367</v>
      </c>
      <c r="AF890" s="12">
        <f>AF868+AF876+AF878+AF882+AF889</f>
        <v>683597.768972133</v>
      </c>
      <c r="AG890" s="12">
        <f>AG868+AG876+AG878+AG882+AG889</f>
        <v>684716.287263342</v>
      </c>
      <c r="AH890" s="12">
        <f>AH868+AH876+AH878+AH882+AH889</f>
        <v>685815.317557086</v>
      </c>
      <c r="AI890" s="12">
        <f>AI868+AI876+AI878+AI882+AI889</f>
        <v>691127.468031953</v>
      </c>
      <c r="AJ890" s="12">
        <f>AJ868+AJ876+AJ878+AJ882+AJ889</f>
        <v>692088.03845797</v>
      </c>
      <c r="AK890" s="12">
        <f>AK868+AK876+AK878+AK882+AK889</f>
        <v>693033.295761253</v>
      </c>
      <c r="AL890" s="12">
        <f>AL868+AL876+AL878+AL882+AL889</f>
        <v>693964.398197571</v>
      </c>
      <c r="AM890" s="12">
        <f>AM868+AM876+AM878+AM882+AM889</f>
        <v>694882.405791135</v>
      </c>
      <c r="AN890" s="12">
        <f>AN868+AN876+AN878+AN882+AN889</f>
        <v>695788.289676843</v>
      </c>
      <c r="AO890" s="12">
        <f>AO868+AO876+AO878+AO882+AO889</f>
        <v>696682.940468179</v>
      </c>
      <c r="AP890" s="12">
        <f>AP868+AP876+AP878+AP882+AP889</f>
        <v>697567.175758895</v>
      </c>
    </row>
    <row r="891">
      <c r="A891" s="4" t="inlineStr">
        <is>
          <t>Contingency</t>
        </is>
      </c>
      <c r="B891" s="14" t="inlineStr">
        <is>
          <t>AED</t>
        </is>
      </c>
      <c r="C891" s="56">
        <f>SUM(G891:R891)</f>
        <v>1001380.74156114</v>
      </c>
      <c r="D891" s="56">
        <f>SUM(S891:AD891)</f>
        <v>1098889.25693286</v>
      </c>
      <c r="E891" s="56">
        <f>SUM(AE891:AP891)</f>
        <v>1243758.221985</v>
      </c>
      <c r="G891" s="57">
        <f>G890*Assumptions!$C$91</f>
        <v>103760.445589261</v>
      </c>
      <c r="H891" s="57">
        <f>H890*Assumptions!$C$91</f>
        <v>81356.5929535254</v>
      </c>
      <c r="I891" s="57">
        <f>I890*Assumptions!$C$91</f>
        <v>81447.3375062098</v>
      </c>
      <c r="J891" s="57">
        <f>J890*Assumptions!$C$91</f>
        <v>81533.1405620903</v>
      </c>
      <c r="K891" s="57">
        <f>K890*Assumptions!$C$91</f>
        <v>83236.6692995267</v>
      </c>
      <c r="L891" s="57">
        <f>L890*Assumptions!$C$91</f>
        <v>83436.0513835507</v>
      </c>
      <c r="M891" s="57">
        <f>M890*Assumptions!$C$91</f>
        <v>80631.6290745815</v>
      </c>
      <c r="N891" s="57">
        <f>N890*Assumptions!$C$91</f>
        <v>80823.712882067</v>
      </c>
      <c r="O891" s="57">
        <f>O890*Assumptions!$C$91</f>
        <v>81012.5848153843</v>
      </c>
      <c r="P891" s="57">
        <f>P890*Assumptions!$C$91</f>
        <v>81198.5012781841</v>
      </c>
      <c r="Q891" s="57">
        <f>Q890*Assumptions!$C$91</f>
        <v>81381.6956469538</v>
      </c>
      <c r="R891" s="57">
        <f>R890*Assumptions!$C$91</f>
        <v>81562.3805698011</v>
      </c>
      <c r="S891" s="57">
        <f>S890*Assumptions!$C$91</f>
        <v>89531.5923002943</v>
      </c>
      <c r="T891" s="57">
        <f>T890*Assumptions!$C$91</f>
        <v>89728.2589245577</v>
      </c>
      <c r="U891" s="57">
        <f>U890*Assumptions!$C$91</f>
        <v>89921.262250926</v>
      </c>
      <c r="V891" s="57">
        <f>V890*Assumptions!$C$91</f>
        <v>90110.8948717258</v>
      </c>
      <c r="W891" s="57">
        <f>W890*Assumptions!$C$91</f>
        <v>91044.0855884094</v>
      </c>
      <c r="X891" s="57">
        <f>X890*Assumptions!$C$91</f>
        <v>91209.4145372481</v>
      </c>
      <c r="Y891" s="57">
        <f>Y890*Assumptions!$C$91</f>
        <v>91372.1030316938</v>
      </c>
      <c r="Z891" s="57">
        <f>Z890*Assumptions!$C$91</f>
        <v>91532.3531535056</v>
      </c>
      <c r="AA891" s="57">
        <f>AA890*Assumptions!$C$91</f>
        <v>91690.3496209975</v>
      </c>
      <c r="AB891" s="57">
        <f>AB890*Assumptions!$C$91</f>
        <v>94096.2614594702</v>
      </c>
      <c r="AC891" s="57">
        <f>AC890*Assumptions!$C$91</f>
        <v>94250.2434959812</v>
      </c>
      <c r="AD891" s="57">
        <f>AD890*Assumptions!$C$91</f>
        <v>94402.4376980465</v>
      </c>
      <c r="AE891" s="57">
        <f>AE890*Assumptions!$C$91</f>
        <v>102368.71409455</v>
      </c>
      <c r="AF891" s="57">
        <f>AF890*Assumptions!$C$91</f>
        <v>102539.66534582</v>
      </c>
      <c r="AG891" s="57">
        <f>AG890*Assumptions!$C$91</f>
        <v>102707.443089501</v>
      </c>
      <c r="AH891" s="57">
        <f>AH890*Assumptions!$C$91</f>
        <v>102872.297633563</v>
      </c>
      <c r="AI891" s="57">
        <f>AI890*Assumptions!$C$91</f>
        <v>103669.120204793</v>
      </c>
      <c r="AJ891" s="57">
        <f>AJ890*Assumptions!$C$91</f>
        <v>103813.205768695</v>
      </c>
      <c r="AK891" s="57">
        <f>AK890*Assumptions!$C$91</f>
        <v>103954.994364188</v>
      </c>
      <c r="AL891" s="57">
        <f>AL890*Assumptions!$C$91</f>
        <v>104094.659729636</v>
      </c>
      <c r="AM891" s="57">
        <f>AM890*Assumptions!$C$91</f>
        <v>104232.36086867</v>
      </c>
      <c r="AN891" s="57">
        <f>AN890*Assumptions!$C$91</f>
        <v>104368.243451526</v>
      </c>
      <c r="AO891" s="57">
        <f>AO890*Assumptions!$C$91</f>
        <v>104502.441070227</v>
      </c>
      <c r="AP891" s="57">
        <f>AP890*Assumptions!$C$91</f>
        <v>104635.076363834</v>
      </c>
    </row>
    <row r="892">
      <c r="A892" s="38" t="inlineStr">
        <is>
          <t>Result</t>
        </is>
      </c>
      <c r="B892" s="58" t="inlineStr">
        <is>
          <t>AED</t>
        </is>
      </c>
      <c r="C892" s="59">
        <f>SUM(G892:R892)</f>
        <v>-4811221.27810187</v>
      </c>
      <c r="D892" s="59">
        <f>SUM(S892:AD892)</f>
        <v>-1841394.11701389</v>
      </c>
      <c r="E892" s="59">
        <f>SUM(AE892:AP892)</f>
        <v>546904.788019052</v>
      </c>
      <c r="F892" s="40" t="n"/>
      <c r="G892" s="51">
        <f>G869-G876-G878-G882-G889-G891</f>
        <v>-736443.761427874</v>
      </c>
      <c r="H892" s="51">
        <f>H869-H876-H878-H882-H889-H891</f>
        <v>-556289.167415831</v>
      </c>
      <c r="I892" s="51">
        <f>I869-I876-I878-I882-I889-I891</f>
        <v>-549233.773500993</v>
      </c>
      <c r="J892" s="51">
        <f>J869-J876-J878-J882-J889-J891</f>
        <v>-542725.114086749</v>
      </c>
      <c r="K892" s="51">
        <f>K869-K876-K878-K882-K889-K891</f>
        <v>-348403.103143181</v>
      </c>
      <c r="L892" s="51">
        <f>L869-L876-L878-L882-L889-L891</f>
        <v>-335875.517739999</v>
      </c>
      <c r="M892" s="51">
        <f>M869-M876-M878-M882-M889-M891</f>
        <v>-305826.354353294</v>
      </c>
      <c r="N892" s="51">
        <f>N869-N876-N878-N882-N889-N891</f>
        <v>-299181.019882928</v>
      </c>
      <c r="O892" s="51">
        <f>O869-O876-O878-O882-O889-O891</f>
        <v>-292906.18293006</v>
      </c>
      <c r="P892" s="51">
        <f>P869-P876-P878-P882-P889-P891</f>
        <v>-286971.60417944</v>
      </c>
      <c r="Q892" s="51">
        <f>Q869-Q876-Q878-Q882-Q889-Q891</f>
        <v>-281349.819810438</v>
      </c>
      <c r="R892" s="51">
        <f>R869-R876-R878-R882-R889-R891</f>
        <v>-276015.859631083</v>
      </c>
      <c r="S892" s="51">
        <f>S869-S876-S878-S882-S889-S891</f>
        <v>-291123.454061323</v>
      </c>
      <c r="T892" s="51">
        <f>T869-T876-T878-T882-T889-T891</f>
        <v>-283943.350307131</v>
      </c>
      <c r="U892" s="51">
        <f>U869-U876-U878-U882-U889-U891</f>
        <v>-277174.600688507</v>
      </c>
      <c r="V892" s="51">
        <f>V869-V876-V878-V882-V889-V891</f>
        <v>-270783.591662478</v>
      </c>
      <c r="W892" s="51">
        <f>W869-W876-W878-W882-W889-W891</f>
        <v>-100801.710874033</v>
      </c>
      <c r="X892" s="51">
        <f>X869-X876-X878-X882-X889-X891</f>
        <v>-95274.2957097931</v>
      </c>
      <c r="Y892" s="51">
        <f>Y869-Y876-Y878-Y882-Y889-Y891</f>
        <v>-90041.0911234784</v>
      </c>
      <c r="Z892" s="51">
        <f>Z869-Z876-Z878-Z882-Z889-Z891</f>
        <v>-85079.0878246451</v>
      </c>
      <c r="AA892" s="51">
        <f>AA869-AA876-AA878-AA882-AA889-AA891</f>
        <v>-80367.2998789676</v>
      </c>
      <c r="AB892" s="51">
        <f>AB869-AB876-AB878-AB882-AB889-AB891</f>
        <v>-93136.5661710297</v>
      </c>
      <c r="AC892" s="51">
        <f>AC869-AC876-AC878-AC882-AC889-AC891</f>
        <v>-88869.3730356472</v>
      </c>
      <c r="AD892" s="51">
        <f>AD869-AD876-AD878-AD882-AD889-AD891</f>
        <v>-84799.6956768572</v>
      </c>
      <c r="AE892" s="51">
        <f>AE869-AE876-AE878-AE882-AE889-AE891</f>
        <v>-75884.1164596928</v>
      </c>
      <c r="AF892" s="51">
        <f>AF869-AF876-AF878-AF882-AF889-AF891</f>
        <v>-69622.2668519813</v>
      </c>
      <c r="AG892" s="51">
        <f>AG869-AG876-AG878-AG882-AG889-AG891</f>
        <v>-63715.9512700455</v>
      </c>
      <c r="AH892" s="51">
        <f>AH869-AH876-AH878-AH882-AH889-AH891</f>
        <v>-58136.4879056327</v>
      </c>
      <c r="AI892" s="51">
        <f>AI869-AI876-AI878-AI882-AI889-AI891</f>
        <v>86489.5765440097</v>
      </c>
      <c r="AJ892" s="51">
        <f>AJ869-AJ876-AJ878-AJ882-AJ889-AJ891</f>
        <v>91323.8557606054</v>
      </c>
      <c r="AK892" s="51">
        <f>AK869-AK876-AK878-AK882-AK889-AK891</f>
        <v>95902.7305183535</v>
      </c>
      <c r="AL892" s="51">
        <f>AL869-AL876-AL878-AL882-AL889-AL891</f>
        <v>100245.932705776</v>
      </c>
      <c r="AM892" s="51">
        <f>AM869-AM876-AM878-AM882-AM889-AM891</f>
        <v>104371.481383565</v>
      </c>
      <c r="AN892" s="51">
        <f>AN869-AN876-AN878-AN882-AN889-AN891</f>
        <v>108295.849023992</v>
      </c>
      <c r="AO892" s="51">
        <f>AO869-AO876-AO878-AO882-AO889-AO891</f>
        <v>112034.110159592</v>
      </c>
      <c r="AP892" s="51">
        <f>AP869-AP876-AP878-AP882-AP889-AP891</f>
        <v>115600.074410511</v>
      </c>
    </row>
    <row r="895">
      <c r="A895" s="11" t="inlineStr">
        <is>
          <t>Funding</t>
        </is>
      </c>
      <c r="B895" s="14" t="inlineStr">
        <is>
          <t>AED</t>
        </is>
      </c>
      <c r="C895" s="56">
        <f>SUM(G895:R895)</f>
        <v>7000000</v>
      </c>
      <c r="D895" s="56">
        <f>SUM(S895:AD895)</f>
        <v>0</v>
      </c>
      <c r="E895" s="56">
        <f>SUM(AE895:AP895)</f>
        <v>0</v>
      </c>
      <c r="G895" s="12">
        <f>IF(G816=1,Assumptions!$C$7,0)</f>
        <v>7000000</v>
      </c>
      <c r="H895" s="12">
        <f>IF(H816=1,Assumptions!$C$7,0)</f>
        <v>0</v>
      </c>
      <c r="I895" s="12">
        <f>IF(I816=1,Assumptions!$C$7,0)</f>
        <v>0</v>
      </c>
      <c r="J895" s="12">
        <f>IF(J816=1,Assumptions!$C$7,0)</f>
        <v>0</v>
      </c>
      <c r="K895" s="12">
        <f>IF(K816=1,Assumptions!$C$7,0)</f>
        <v>0</v>
      </c>
      <c r="L895" s="12">
        <f>IF(L816=1,Assumptions!$C$7,0)</f>
        <v>0</v>
      </c>
      <c r="M895" s="12">
        <f>IF(M816=1,Assumptions!$C$7,0)</f>
        <v>0</v>
      </c>
      <c r="N895" s="12">
        <f>IF(N816=1,Assumptions!$C$7,0)</f>
        <v>0</v>
      </c>
      <c r="O895" s="12">
        <f>IF(O816=1,Assumptions!$C$7,0)</f>
        <v>0</v>
      </c>
      <c r="P895" s="12">
        <f>IF(P816=1,Assumptions!$C$7,0)</f>
        <v>0</v>
      </c>
      <c r="Q895" s="12">
        <f>IF(Q816=1,Assumptions!$C$7,0)</f>
        <v>0</v>
      </c>
      <c r="R895" s="12">
        <f>IF(R816=1,Assumptions!$C$7,0)</f>
        <v>0</v>
      </c>
      <c r="S895" s="12">
        <f>IF(S816=1,Assumptions!$C$7,0)</f>
        <v>0</v>
      </c>
      <c r="T895" s="12">
        <f>IF(T816=1,Assumptions!$C$7,0)</f>
        <v>0</v>
      </c>
      <c r="U895" s="12">
        <f>IF(U816=1,Assumptions!$C$7,0)</f>
        <v>0</v>
      </c>
      <c r="V895" s="12">
        <f>IF(V816=1,Assumptions!$C$7,0)</f>
        <v>0</v>
      </c>
      <c r="W895" s="12">
        <f>IF(W816=1,Assumptions!$C$7,0)</f>
        <v>0</v>
      </c>
      <c r="X895" s="12">
        <f>IF(X816=1,Assumptions!$C$7,0)</f>
        <v>0</v>
      </c>
      <c r="Y895" s="12">
        <f>IF(Y816=1,Assumptions!$C$7,0)</f>
        <v>0</v>
      </c>
      <c r="Z895" s="12">
        <f>IF(Z816=1,Assumptions!$C$7,0)</f>
        <v>0</v>
      </c>
      <c r="AA895" s="12">
        <f>IF(AA816=1,Assumptions!$C$7,0)</f>
        <v>0</v>
      </c>
      <c r="AB895" s="12">
        <f>IF(AB816=1,Assumptions!$C$7,0)</f>
        <v>0</v>
      </c>
      <c r="AC895" s="12">
        <f>IF(AC816=1,Assumptions!$C$7,0)</f>
        <v>0</v>
      </c>
      <c r="AD895" s="12">
        <f>IF(AD816=1,Assumptions!$C$7,0)</f>
        <v>0</v>
      </c>
      <c r="AE895" s="12">
        <f>IF(AE816=1,Assumptions!$C$7,0)</f>
        <v>0</v>
      </c>
      <c r="AF895" s="12">
        <f>IF(AF816=1,Assumptions!$C$7,0)</f>
        <v>0</v>
      </c>
      <c r="AG895" s="12">
        <f>IF(AG816=1,Assumptions!$C$7,0)</f>
        <v>0</v>
      </c>
      <c r="AH895" s="12">
        <f>IF(AH816=1,Assumptions!$C$7,0)</f>
        <v>0</v>
      </c>
      <c r="AI895" s="12">
        <f>IF(AI816=1,Assumptions!$C$7,0)</f>
        <v>0</v>
      </c>
      <c r="AJ895" s="12">
        <f>IF(AJ816=1,Assumptions!$C$7,0)</f>
        <v>0</v>
      </c>
      <c r="AK895" s="12">
        <f>IF(AK816=1,Assumptions!$C$7,0)</f>
        <v>0</v>
      </c>
      <c r="AL895" s="12">
        <f>IF(AL816=1,Assumptions!$C$7,0)</f>
        <v>0</v>
      </c>
      <c r="AM895" s="12">
        <f>IF(AM816=1,Assumptions!$C$7,0)</f>
        <v>0</v>
      </c>
      <c r="AN895" s="12">
        <f>IF(AN816=1,Assumptions!$C$7,0)</f>
        <v>0</v>
      </c>
      <c r="AO895" s="12">
        <f>IF(AO816=1,Assumptions!$C$7,0)</f>
        <v>0</v>
      </c>
      <c r="AP895" s="12">
        <f>IF(AP816=1,Assumptions!$C$7,0)</f>
        <v>0</v>
      </c>
    </row>
    <row r="896">
      <c r="A896" s="38" t="inlineStr">
        <is>
          <t>Cash at end of month</t>
        </is>
      </c>
      <c r="B896" s="58" t="inlineStr">
        <is>
          <t>AED</t>
        </is>
      </c>
      <c r="C896" s="59">
        <f>R896</f>
        <v>2188778.72189813</v>
      </c>
      <c r="D896" s="59">
        <f>AD896</f>
        <v>347384.604884242</v>
      </c>
      <c r="E896" s="59">
        <f>AP896</f>
        <v>894289.392903293</v>
      </c>
      <c r="F896" s="40" t="n"/>
      <c r="G896" s="51">
        <f>Assumptions!$C$8+G892+G895</f>
        <v>6263556.23857213</v>
      </c>
      <c r="H896" s="51">
        <f>G896+H892+H895</f>
        <v>5707267.0711563</v>
      </c>
      <c r="I896" s="51">
        <f>H896+I892+I895</f>
        <v>5158033.2976553</v>
      </c>
      <c r="J896" s="51">
        <f>I896+J892+J895</f>
        <v>4615308.18356855</v>
      </c>
      <c r="K896" s="51">
        <f>J896+K892+K895</f>
        <v>4266905.08042537</v>
      </c>
      <c r="L896" s="51">
        <f>K896+L892+L895</f>
        <v>3931029.56268537</v>
      </c>
      <c r="M896" s="51">
        <f>L896+M892+M895</f>
        <v>3625203.20833208</v>
      </c>
      <c r="N896" s="51">
        <f>M896+N892+N895</f>
        <v>3326022.18844915</v>
      </c>
      <c r="O896" s="51">
        <f>N896+O892+O895</f>
        <v>3033116.00551909</v>
      </c>
      <c r="P896" s="51">
        <f>O896+P892+P895</f>
        <v>2746144.40133965</v>
      </c>
      <c r="Q896" s="51">
        <f>P896+Q892+Q895</f>
        <v>2464794.58152922</v>
      </c>
      <c r="R896" s="51">
        <f>Q896+R892+R895</f>
        <v>2188778.72189813</v>
      </c>
      <c r="S896" s="51">
        <f>R896+S892+S895</f>
        <v>1897655.26783681</v>
      </c>
      <c r="T896" s="51">
        <f>S896+T892+T895</f>
        <v>1613711.91752968</v>
      </c>
      <c r="U896" s="51">
        <f>T896+U892+U895</f>
        <v>1336537.31684117</v>
      </c>
      <c r="V896" s="51">
        <f>U896+V892+V895</f>
        <v>1065753.72517869</v>
      </c>
      <c r="W896" s="51">
        <f>V896+W892+W895</f>
        <v>964952.01430466</v>
      </c>
      <c r="X896" s="51">
        <f>W896+X892+X895</f>
        <v>869677.718594867</v>
      </c>
      <c r="Y896" s="51">
        <f>X896+Y892+Y895</f>
        <v>779636.627471388</v>
      </c>
      <c r="Z896" s="51">
        <f>Y896+Z892+Z895</f>
        <v>694557.539646743</v>
      </c>
      <c r="AA896" s="51">
        <f>Z896+AA892+AA895</f>
        <v>614190.239767776</v>
      </c>
      <c r="AB896" s="51">
        <f>AA896+AB892+AB895</f>
        <v>521053.673596746</v>
      </c>
      <c r="AC896" s="51">
        <f>AB896+AC892+AC895</f>
        <v>432184.300561099</v>
      </c>
      <c r="AD896" s="51">
        <f>AC896+AD892+AD895</f>
        <v>347384.604884242</v>
      </c>
      <c r="AE896" s="51">
        <f>AD896+AE892+AE895</f>
        <v>271500.488424549</v>
      </c>
      <c r="AF896" s="51">
        <f>AE896+AF892+AF895</f>
        <v>201878.221572568</v>
      </c>
      <c r="AG896" s="51">
        <f>AF896+AG892+AG895</f>
        <v>138162.270302522</v>
      </c>
      <c r="AH896" s="51">
        <f>AG896+AH892+AH895</f>
        <v>80025.7823968895</v>
      </c>
      <c r="AI896" s="51">
        <f>AH896+AI892+AI895</f>
        <v>166515.358940899</v>
      </c>
      <c r="AJ896" s="51">
        <f>AI896+AJ892+AJ895</f>
        <v>257839.214701505</v>
      </c>
      <c r="AK896" s="51">
        <f>AJ896+AK892+AK895</f>
        <v>353741.945219858</v>
      </c>
      <c r="AL896" s="51">
        <f>AK896+AL892+AL895</f>
        <v>453987.877925634</v>
      </c>
      <c r="AM896" s="51">
        <f>AL896+AM892+AM895</f>
        <v>558359.359309199</v>
      </c>
      <c r="AN896" s="51">
        <f>AM896+AN892+AN895</f>
        <v>666655.208333191</v>
      </c>
      <c r="AO896" s="51">
        <f>AN896+AO892+AO895</f>
        <v>778689.318492783</v>
      </c>
      <c r="AP896" s="51">
        <f>AO896+AP892+AP895</f>
        <v>894289.392903293</v>
      </c>
    </row>
    <row r="897">
      <c r="A897" s="11" t="inlineStr">
        <is>
          <t>Lowest cash in the year</t>
        </is>
      </c>
      <c r="B897" s="14" t="inlineStr">
        <is>
          <t>AED</t>
        </is>
      </c>
      <c r="C897" s="63">
        <f>MIN(G896:R896)</f>
        <v>2188778.72189813</v>
      </c>
      <c r="D897" s="63">
        <f>MIN(S896:AD896)</f>
        <v>347384.604884242</v>
      </c>
      <c r="E897" s="63">
        <f>MIN(AE896:AP896)</f>
        <v>80025.7823968895</v>
      </c>
    </row>
    <row r="898">
      <c r="A898" s="11" t="inlineStr">
        <is>
          <t>Month of the lowest cash</t>
        </is>
      </c>
      <c r="B898" s="14" t="inlineStr">
        <is>
          <t>month</t>
        </is>
      </c>
      <c r="C898" s="64">
        <f>MATCH(C897,G896:R896,0)+0</f>
        <v>12</v>
      </c>
      <c r="D898" s="64">
        <f>MATCH(D897,S896:AD896,0)+12</f>
        <v>24</v>
      </c>
      <c r="E898" s="64">
        <f>MATCH(E897,AE896:AP896,0)+24</f>
        <v>28</v>
      </c>
    </row>
    <row r="899">
      <c r="A899" s="11" t="inlineStr">
        <is>
          <t>Month number if the result is positive (999 if not)</t>
        </is>
      </c>
      <c r="B899" s="14" t="inlineStr">
        <is>
          <t>month</t>
        </is>
      </c>
      <c r="G899" s="25">
        <f>IF(G892&gt;0,G816,999)</f>
        <v>999</v>
      </c>
      <c r="H899" s="25">
        <f>IF(H892&gt;0,H816,999)</f>
        <v>999</v>
      </c>
      <c r="I899" s="25">
        <f>IF(I892&gt;0,I816,999)</f>
        <v>999</v>
      </c>
      <c r="J899" s="25">
        <f>IF(J892&gt;0,J816,999)</f>
        <v>999</v>
      </c>
      <c r="K899" s="25">
        <f>IF(K892&gt;0,K816,999)</f>
        <v>999</v>
      </c>
      <c r="L899" s="25">
        <f>IF(L892&gt;0,L816,999)</f>
        <v>999</v>
      </c>
      <c r="M899" s="25">
        <f>IF(M892&gt;0,M816,999)</f>
        <v>999</v>
      </c>
      <c r="N899" s="25">
        <f>IF(N892&gt;0,N816,999)</f>
        <v>999</v>
      </c>
      <c r="O899" s="25">
        <f>IF(O892&gt;0,O816,999)</f>
        <v>999</v>
      </c>
      <c r="P899" s="25">
        <f>IF(P892&gt;0,P816,999)</f>
        <v>999</v>
      </c>
      <c r="Q899" s="25">
        <f>IF(Q892&gt;0,Q816,999)</f>
        <v>999</v>
      </c>
      <c r="R899" s="25">
        <f>IF(R892&gt;0,R816,999)</f>
        <v>999</v>
      </c>
      <c r="S899" s="25">
        <f>IF(S892&gt;0,S816,999)</f>
        <v>999</v>
      </c>
      <c r="T899" s="25">
        <f>IF(T892&gt;0,T816,999)</f>
        <v>999</v>
      </c>
      <c r="U899" s="25">
        <f>IF(U892&gt;0,U816,999)</f>
        <v>999</v>
      </c>
      <c r="V899" s="25">
        <f>IF(V892&gt;0,V816,999)</f>
        <v>999</v>
      </c>
      <c r="W899" s="25">
        <f>IF(W892&gt;0,W816,999)</f>
        <v>999</v>
      </c>
      <c r="X899" s="25">
        <f>IF(X892&gt;0,X816,999)</f>
        <v>999</v>
      </c>
      <c r="Y899" s="25">
        <f>IF(Y892&gt;0,Y816,999)</f>
        <v>999</v>
      </c>
      <c r="Z899" s="25">
        <f>IF(Z892&gt;0,Z816,999)</f>
        <v>999</v>
      </c>
      <c r="AA899" s="25">
        <f>IF(AA892&gt;0,AA816,999)</f>
        <v>999</v>
      </c>
      <c r="AB899" s="25">
        <f>IF(AB892&gt;0,AB816,999)</f>
        <v>999</v>
      </c>
      <c r="AC899" s="25">
        <f>IF(AC892&gt;0,AC816,999)</f>
        <v>999</v>
      </c>
      <c r="AD899" s="25">
        <f>IF(AD892&gt;0,AD816,999)</f>
        <v>999</v>
      </c>
      <c r="AE899" s="25">
        <f>IF(AE892&gt;0,AE816,999)</f>
        <v>999</v>
      </c>
      <c r="AF899" s="25">
        <f>IF(AF892&gt;0,AF816,999)</f>
        <v>999</v>
      </c>
      <c r="AG899" s="25">
        <f>IF(AG892&gt;0,AG816,999)</f>
        <v>999</v>
      </c>
      <c r="AH899" s="25">
        <f>IF(AH892&gt;0,AH816,999)</f>
        <v>999</v>
      </c>
      <c r="AI899" s="25">
        <f>IF(AI892&gt;0,AI816,999)</f>
        <v>29</v>
      </c>
      <c r="AJ899" s="25">
        <f>IF(AJ892&gt;0,AJ816,999)</f>
        <v>30</v>
      </c>
      <c r="AK899" s="25">
        <f>IF(AK892&gt;0,AK816,999)</f>
        <v>31</v>
      </c>
      <c r="AL899" s="25">
        <f>IF(AL892&gt;0,AL816,999)</f>
        <v>32</v>
      </c>
      <c r="AM899" s="25">
        <f>IF(AM892&gt;0,AM816,999)</f>
        <v>33</v>
      </c>
      <c r="AN899" s="25">
        <f>IF(AN892&gt;0,AN816,999)</f>
        <v>34</v>
      </c>
      <c r="AO899" s="25">
        <f>IF(AO892&gt;0,AO816,999)</f>
        <v>35</v>
      </c>
      <c r="AP899" s="25">
        <f>IF(AP892&gt;0,AP816,999)</f>
        <v>36</v>
      </c>
    </row>
    <row r="900">
      <c r="A900" s="11" t="inlineStr">
        <is>
          <t>Month number if cash is below zero (999 if not)</t>
        </is>
      </c>
      <c r="B900" s="14" t="inlineStr">
        <is>
          <t>month</t>
        </is>
      </c>
      <c r="G900" s="25">
        <f>IF(G896&lt;0,G816,999)</f>
        <v>999</v>
      </c>
      <c r="H900" s="25">
        <f>IF(H896&lt;0,H816,999)</f>
        <v>999</v>
      </c>
      <c r="I900" s="25">
        <f>IF(I896&lt;0,I816,999)</f>
        <v>999</v>
      </c>
      <c r="J900" s="25">
        <f>IF(J896&lt;0,J816,999)</f>
        <v>999</v>
      </c>
      <c r="K900" s="25">
        <f>IF(K896&lt;0,K816,999)</f>
        <v>999</v>
      </c>
      <c r="L900" s="25">
        <f>IF(L896&lt;0,L816,999)</f>
        <v>999</v>
      </c>
      <c r="M900" s="25">
        <f>IF(M896&lt;0,M816,999)</f>
        <v>999</v>
      </c>
      <c r="N900" s="25">
        <f>IF(N896&lt;0,N816,999)</f>
        <v>999</v>
      </c>
      <c r="O900" s="25">
        <f>IF(O896&lt;0,O816,999)</f>
        <v>999</v>
      </c>
      <c r="P900" s="25">
        <f>IF(P896&lt;0,P816,999)</f>
        <v>999</v>
      </c>
      <c r="Q900" s="25">
        <f>IF(Q896&lt;0,Q816,999)</f>
        <v>999</v>
      </c>
      <c r="R900" s="25">
        <f>IF(R896&lt;0,R816,999)</f>
        <v>999</v>
      </c>
      <c r="S900" s="25">
        <f>IF(S896&lt;0,S816,999)</f>
        <v>999</v>
      </c>
      <c r="T900" s="25">
        <f>IF(T896&lt;0,T816,999)</f>
        <v>999</v>
      </c>
      <c r="U900" s="25">
        <f>IF(U896&lt;0,U816,999)</f>
        <v>999</v>
      </c>
      <c r="V900" s="25">
        <f>IF(V896&lt;0,V816,999)</f>
        <v>999</v>
      </c>
      <c r="W900" s="25">
        <f>IF(W896&lt;0,W816,999)</f>
        <v>999</v>
      </c>
      <c r="X900" s="25">
        <f>IF(X896&lt;0,X816,999)</f>
        <v>999</v>
      </c>
      <c r="Y900" s="25">
        <f>IF(Y896&lt;0,Y816,999)</f>
        <v>999</v>
      </c>
      <c r="Z900" s="25">
        <f>IF(Z896&lt;0,Z816,999)</f>
        <v>999</v>
      </c>
      <c r="AA900" s="25">
        <f>IF(AA896&lt;0,AA816,999)</f>
        <v>999</v>
      </c>
      <c r="AB900" s="25">
        <f>IF(AB896&lt;0,AB816,999)</f>
        <v>999</v>
      </c>
      <c r="AC900" s="25">
        <f>IF(AC896&lt;0,AC816,999)</f>
        <v>999</v>
      </c>
      <c r="AD900" s="25">
        <f>IF(AD896&lt;0,AD816,999)</f>
        <v>999</v>
      </c>
      <c r="AE900" s="25">
        <f>IF(AE896&lt;0,AE816,999)</f>
        <v>999</v>
      </c>
      <c r="AF900" s="25">
        <f>IF(AF896&lt;0,AF816,999)</f>
        <v>999</v>
      </c>
      <c r="AG900" s="25">
        <f>IF(AG896&lt;0,AG816,999)</f>
        <v>999</v>
      </c>
      <c r="AH900" s="25">
        <f>IF(AH896&lt;0,AH816,999)</f>
        <v>999</v>
      </c>
      <c r="AI900" s="25">
        <f>IF(AI896&lt;0,AI816,999)</f>
        <v>999</v>
      </c>
      <c r="AJ900" s="25">
        <f>IF(AJ896&lt;0,AJ816,999)</f>
        <v>999</v>
      </c>
      <c r="AK900" s="25">
        <f>IF(AK896&lt;0,AK816,999)</f>
        <v>999</v>
      </c>
      <c r="AL900" s="25">
        <f>IF(AL896&lt;0,AL816,999)</f>
        <v>999</v>
      </c>
      <c r="AM900" s="25">
        <f>IF(AM896&lt;0,AM816,999)</f>
        <v>999</v>
      </c>
      <c r="AN900" s="25">
        <f>IF(AN896&lt;0,AN816,999)</f>
        <v>999</v>
      </c>
      <c r="AO900" s="25">
        <f>IF(AO896&lt;0,AO816,999)</f>
        <v>999</v>
      </c>
      <c r="AP900" s="25">
        <f>IF(AP896&lt;0,AP816,999)</f>
        <v>999</v>
      </c>
    </row>
    <row r="904">
      <c r="A904" s="52" t="inlineStr">
        <is>
          <t>Run 11: cost per install from Sensitivity!A10, conversion from Sensitivity!C6</t>
        </is>
      </c>
    </row>
    <row r="905">
      <c r="A905" s="53" t="inlineStr"/>
      <c r="B905" s="53" t="inlineStr">
        <is>
          <t>Unit</t>
        </is>
      </c>
      <c r="C905" s="54" t="inlineStr">
        <is>
          <t>Year 1</t>
        </is>
      </c>
      <c r="D905" s="54" t="inlineStr">
        <is>
          <t>Year 2</t>
        </is>
      </c>
      <c r="E905" s="54" t="inlineStr">
        <is>
          <t>Year 3</t>
        </is>
      </c>
      <c r="F905" s="54" t="inlineStr"/>
      <c r="G905" s="54" t="inlineStr">
        <is>
          <t>M1</t>
        </is>
      </c>
      <c r="H905" s="54" t="inlineStr">
        <is>
          <t>M2</t>
        </is>
      </c>
      <c r="I905" s="54" t="inlineStr">
        <is>
          <t>M3</t>
        </is>
      </c>
      <c r="J905" s="54" t="inlineStr">
        <is>
          <t>M4</t>
        </is>
      </c>
      <c r="K905" s="54" t="inlineStr">
        <is>
          <t>M5</t>
        </is>
      </c>
      <c r="L905" s="54" t="inlineStr">
        <is>
          <t>M6</t>
        </is>
      </c>
      <c r="M905" s="54" t="inlineStr">
        <is>
          <t>M7</t>
        </is>
      </c>
      <c r="N905" s="54" t="inlineStr">
        <is>
          <t>M8</t>
        </is>
      </c>
      <c r="O905" s="54" t="inlineStr">
        <is>
          <t>M9</t>
        </is>
      </c>
      <c r="P905" s="54" t="inlineStr">
        <is>
          <t>M10</t>
        </is>
      </c>
      <c r="Q905" s="54" t="inlineStr">
        <is>
          <t>M11</t>
        </is>
      </c>
      <c r="R905" s="54" t="inlineStr">
        <is>
          <t>M12</t>
        </is>
      </c>
      <c r="S905" s="54" t="inlineStr">
        <is>
          <t>M13</t>
        </is>
      </c>
      <c r="T905" s="54" t="inlineStr">
        <is>
          <t>M14</t>
        </is>
      </c>
      <c r="U905" s="54" t="inlineStr">
        <is>
          <t>M15</t>
        </is>
      </c>
      <c r="V905" s="54" t="inlineStr">
        <is>
          <t>M16</t>
        </is>
      </c>
      <c r="W905" s="54" t="inlineStr">
        <is>
          <t>M17</t>
        </is>
      </c>
      <c r="X905" s="54" t="inlineStr">
        <is>
          <t>M18</t>
        </is>
      </c>
      <c r="Y905" s="54" t="inlineStr">
        <is>
          <t>M19</t>
        </is>
      </c>
      <c r="Z905" s="54" t="inlineStr">
        <is>
          <t>M20</t>
        </is>
      </c>
      <c r="AA905" s="54" t="inlineStr">
        <is>
          <t>M21</t>
        </is>
      </c>
      <c r="AB905" s="54" t="inlineStr">
        <is>
          <t>M22</t>
        </is>
      </c>
      <c r="AC905" s="54" t="inlineStr">
        <is>
          <t>M23</t>
        </is>
      </c>
      <c r="AD905" s="54" t="inlineStr">
        <is>
          <t>M24</t>
        </is>
      </c>
      <c r="AE905" s="54" t="inlineStr">
        <is>
          <t>M25</t>
        </is>
      </c>
      <c r="AF905" s="54" t="inlineStr">
        <is>
          <t>M26</t>
        </is>
      </c>
      <c r="AG905" s="54" t="inlineStr">
        <is>
          <t>M27</t>
        </is>
      </c>
      <c r="AH905" s="54" t="inlineStr">
        <is>
          <t>M28</t>
        </is>
      </c>
      <c r="AI905" s="54" t="inlineStr">
        <is>
          <t>M29</t>
        </is>
      </c>
      <c r="AJ905" s="54" t="inlineStr">
        <is>
          <t>M30</t>
        </is>
      </c>
      <c r="AK905" s="54" t="inlineStr">
        <is>
          <t>M31</t>
        </is>
      </c>
      <c r="AL905" s="54" t="inlineStr">
        <is>
          <t>M32</t>
        </is>
      </c>
      <c r="AM905" s="54" t="inlineStr">
        <is>
          <t>M33</t>
        </is>
      </c>
      <c r="AN905" s="54" t="inlineStr">
        <is>
          <t>M34</t>
        </is>
      </c>
      <c r="AO905" s="54" t="inlineStr">
        <is>
          <t>M35</t>
        </is>
      </c>
      <c r="AP905" s="54" t="inlineStr">
        <is>
          <t>M36</t>
        </is>
      </c>
    </row>
    <row r="906">
      <c r="A906" s="14" t="inlineStr">
        <is>
          <t>Month</t>
        </is>
      </c>
      <c r="G906" s="55" t="n">
        <v>1</v>
      </c>
      <c r="H906" s="55">
        <f>G906+1</f>
        <v>2</v>
      </c>
      <c r="I906" s="55">
        <f>H906+1</f>
        <v>3</v>
      </c>
      <c r="J906" s="55">
        <f>I906+1</f>
        <v>4</v>
      </c>
      <c r="K906" s="55">
        <f>J906+1</f>
        <v>5</v>
      </c>
      <c r="L906" s="55">
        <f>K906+1</f>
        <v>6</v>
      </c>
      <c r="M906" s="55">
        <f>L906+1</f>
        <v>7</v>
      </c>
      <c r="N906" s="55">
        <f>M906+1</f>
        <v>8</v>
      </c>
      <c r="O906" s="55">
        <f>N906+1</f>
        <v>9</v>
      </c>
      <c r="P906" s="55">
        <f>O906+1</f>
        <v>10</v>
      </c>
      <c r="Q906" s="55">
        <f>P906+1</f>
        <v>11</v>
      </c>
      <c r="R906" s="55">
        <f>Q906+1</f>
        <v>12</v>
      </c>
      <c r="S906" s="55">
        <f>R906+1</f>
        <v>13</v>
      </c>
      <c r="T906" s="55">
        <f>S906+1</f>
        <v>14</v>
      </c>
      <c r="U906" s="55">
        <f>T906+1</f>
        <v>15</v>
      </c>
      <c r="V906" s="55">
        <f>U906+1</f>
        <v>16</v>
      </c>
      <c r="W906" s="55">
        <f>V906+1</f>
        <v>17</v>
      </c>
      <c r="X906" s="55">
        <f>W906+1</f>
        <v>18</v>
      </c>
      <c r="Y906" s="55">
        <f>X906+1</f>
        <v>19</v>
      </c>
      <c r="Z906" s="55">
        <f>Y906+1</f>
        <v>20</v>
      </c>
      <c r="AA906" s="55">
        <f>Z906+1</f>
        <v>21</v>
      </c>
      <c r="AB906" s="55">
        <f>AA906+1</f>
        <v>22</v>
      </c>
      <c r="AC906" s="55">
        <f>AB906+1</f>
        <v>23</v>
      </c>
      <c r="AD906" s="55">
        <f>AC906+1</f>
        <v>24</v>
      </c>
      <c r="AE906" s="55">
        <f>AD906+1</f>
        <v>25</v>
      </c>
      <c r="AF906" s="55">
        <f>AE906+1</f>
        <v>26</v>
      </c>
      <c r="AG906" s="55">
        <f>AF906+1</f>
        <v>27</v>
      </c>
      <c r="AH906" s="55">
        <f>AG906+1</f>
        <v>28</v>
      </c>
      <c r="AI906" s="55">
        <f>AH906+1</f>
        <v>29</v>
      </c>
      <c r="AJ906" s="55">
        <f>AI906+1</f>
        <v>30</v>
      </c>
      <c r="AK906" s="55">
        <f>AJ906+1</f>
        <v>31</v>
      </c>
      <c r="AL906" s="55">
        <f>AK906+1</f>
        <v>32</v>
      </c>
      <c r="AM906" s="55">
        <f>AL906+1</f>
        <v>33</v>
      </c>
      <c r="AN906" s="55">
        <f>AM906+1</f>
        <v>34</v>
      </c>
      <c r="AO906" s="55">
        <f>AN906+1</f>
        <v>35</v>
      </c>
      <c r="AP906" s="55">
        <f>AO906+1</f>
        <v>36</v>
      </c>
    </row>
    <row r="907">
      <c r="A907" s="14" t="inlineStr">
        <is>
          <t>Year</t>
        </is>
      </c>
      <c r="G907" s="55">
        <f>INT((G906-1)/12)+1</f>
        <v>1</v>
      </c>
      <c r="H907" s="55">
        <f>INT((H906-1)/12)+1</f>
        <v>1</v>
      </c>
      <c r="I907" s="55">
        <f>INT((I906-1)/12)+1</f>
        <v>1</v>
      </c>
      <c r="J907" s="55">
        <f>INT((J906-1)/12)+1</f>
        <v>1</v>
      </c>
      <c r="K907" s="55">
        <f>INT((K906-1)/12)+1</f>
        <v>1</v>
      </c>
      <c r="L907" s="55">
        <f>INT((L906-1)/12)+1</f>
        <v>1</v>
      </c>
      <c r="M907" s="55">
        <f>INT((M906-1)/12)+1</f>
        <v>1</v>
      </c>
      <c r="N907" s="55">
        <f>INT((N906-1)/12)+1</f>
        <v>1</v>
      </c>
      <c r="O907" s="55">
        <f>INT((O906-1)/12)+1</f>
        <v>1</v>
      </c>
      <c r="P907" s="55">
        <f>INT((P906-1)/12)+1</f>
        <v>1</v>
      </c>
      <c r="Q907" s="55">
        <f>INT((Q906-1)/12)+1</f>
        <v>1</v>
      </c>
      <c r="R907" s="55">
        <f>INT((R906-1)/12)+1</f>
        <v>1</v>
      </c>
      <c r="S907" s="55">
        <f>INT((S906-1)/12)+1</f>
        <v>2</v>
      </c>
      <c r="T907" s="55">
        <f>INT((T906-1)/12)+1</f>
        <v>2</v>
      </c>
      <c r="U907" s="55">
        <f>INT((U906-1)/12)+1</f>
        <v>2</v>
      </c>
      <c r="V907" s="55">
        <f>INT((V906-1)/12)+1</f>
        <v>2</v>
      </c>
      <c r="W907" s="55">
        <f>INT((W906-1)/12)+1</f>
        <v>2</v>
      </c>
      <c r="X907" s="55">
        <f>INT((X906-1)/12)+1</f>
        <v>2</v>
      </c>
      <c r="Y907" s="55">
        <f>INT((Y906-1)/12)+1</f>
        <v>2</v>
      </c>
      <c r="Z907" s="55">
        <f>INT((Z906-1)/12)+1</f>
        <v>2</v>
      </c>
      <c r="AA907" s="55">
        <f>INT((AA906-1)/12)+1</f>
        <v>2</v>
      </c>
      <c r="AB907" s="55">
        <f>INT((AB906-1)/12)+1</f>
        <v>2</v>
      </c>
      <c r="AC907" s="55">
        <f>INT((AC906-1)/12)+1</f>
        <v>2</v>
      </c>
      <c r="AD907" s="55">
        <f>INT((AD906-1)/12)+1</f>
        <v>2</v>
      </c>
      <c r="AE907" s="55">
        <f>INT((AE906-1)/12)+1</f>
        <v>3</v>
      </c>
      <c r="AF907" s="55">
        <f>INT((AF906-1)/12)+1</f>
        <v>3</v>
      </c>
      <c r="AG907" s="55">
        <f>INT((AG906-1)/12)+1</f>
        <v>3</v>
      </c>
      <c r="AH907" s="55">
        <f>INT((AH906-1)/12)+1</f>
        <v>3</v>
      </c>
      <c r="AI907" s="55">
        <f>INT((AI906-1)/12)+1</f>
        <v>3</v>
      </c>
      <c r="AJ907" s="55">
        <f>INT((AJ906-1)/12)+1</f>
        <v>3</v>
      </c>
      <c r="AK907" s="55">
        <f>INT((AK906-1)/12)+1</f>
        <v>3</v>
      </c>
      <c r="AL907" s="55">
        <f>INT((AL906-1)/12)+1</f>
        <v>3</v>
      </c>
      <c r="AM907" s="55">
        <f>INT((AM906-1)/12)+1</f>
        <v>3</v>
      </c>
      <c r="AN907" s="55">
        <f>INT((AN906-1)/12)+1</f>
        <v>3</v>
      </c>
      <c r="AO907" s="55">
        <f>INT((AO906-1)/12)+1</f>
        <v>3</v>
      </c>
      <c r="AP907" s="55">
        <f>INT((AP906-1)/12)+1</f>
        <v>3</v>
      </c>
    </row>
    <row r="908">
      <c r="A908" s="35" t="inlineStr">
        <is>
          <t>Acquisition</t>
        </is>
      </c>
    </row>
    <row r="910">
      <c r="A910" s="11" t="inlineStr">
        <is>
          <t>Performance marketing spend</t>
        </is>
      </c>
      <c r="B910" s="14" t="inlineStr">
        <is>
          <t>AED</t>
        </is>
      </c>
      <c r="C910" s="56">
        <f>SUM(G910:R910)</f>
        <v>1800000</v>
      </c>
      <c r="D910" s="56">
        <f>SUM(S910:AD910)</f>
        <v>2400000</v>
      </c>
      <c r="E910" s="56">
        <f>SUM(AE910:AP910)</f>
        <v>3000000</v>
      </c>
      <c r="G910" s="12">
        <f>CHOOSE(G907,Assumptions!$C$11,Assumptions!$C$12,Assumptions!$C$13)</f>
        <v>150000</v>
      </c>
      <c r="H910" s="12">
        <f>CHOOSE(H907,Assumptions!$C$11,Assumptions!$C$12,Assumptions!$C$13)</f>
        <v>150000</v>
      </c>
      <c r="I910" s="12">
        <f>CHOOSE(I907,Assumptions!$C$11,Assumptions!$C$12,Assumptions!$C$13)</f>
        <v>150000</v>
      </c>
      <c r="J910" s="12">
        <f>CHOOSE(J907,Assumptions!$C$11,Assumptions!$C$12,Assumptions!$C$13)</f>
        <v>150000</v>
      </c>
      <c r="K910" s="12">
        <f>CHOOSE(K907,Assumptions!$C$11,Assumptions!$C$12,Assumptions!$C$13)</f>
        <v>150000</v>
      </c>
      <c r="L910" s="12">
        <f>CHOOSE(L907,Assumptions!$C$11,Assumptions!$C$12,Assumptions!$C$13)</f>
        <v>150000</v>
      </c>
      <c r="M910" s="12">
        <f>CHOOSE(M907,Assumptions!$C$11,Assumptions!$C$12,Assumptions!$C$13)</f>
        <v>150000</v>
      </c>
      <c r="N910" s="12">
        <f>CHOOSE(N907,Assumptions!$C$11,Assumptions!$C$12,Assumptions!$C$13)</f>
        <v>150000</v>
      </c>
      <c r="O910" s="12">
        <f>CHOOSE(O907,Assumptions!$C$11,Assumptions!$C$12,Assumptions!$C$13)</f>
        <v>150000</v>
      </c>
      <c r="P910" s="12">
        <f>CHOOSE(P907,Assumptions!$C$11,Assumptions!$C$12,Assumptions!$C$13)</f>
        <v>150000</v>
      </c>
      <c r="Q910" s="12">
        <f>CHOOSE(Q907,Assumptions!$C$11,Assumptions!$C$12,Assumptions!$C$13)</f>
        <v>150000</v>
      </c>
      <c r="R910" s="12">
        <f>CHOOSE(R907,Assumptions!$C$11,Assumptions!$C$12,Assumptions!$C$13)</f>
        <v>150000</v>
      </c>
      <c r="S910" s="12">
        <f>CHOOSE(S907,Assumptions!$C$11,Assumptions!$C$12,Assumptions!$C$13)</f>
        <v>200000</v>
      </c>
      <c r="T910" s="12">
        <f>CHOOSE(T907,Assumptions!$C$11,Assumptions!$C$12,Assumptions!$C$13)</f>
        <v>200000</v>
      </c>
      <c r="U910" s="12">
        <f>CHOOSE(U907,Assumptions!$C$11,Assumptions!$C$12,Assumptions!$C$13)</f>
        <v>200000</v>
      </c>
      <c r="V910" s="12">
        <f>CHOOSE(V907,Assumptions!$C$11,Assumptions!$C$12,Assumptions!$C$13)</f>
        <v>200000</v>
      </c>
      <c r="W910" s="12">
        <f>CHOOSE(W907,Assumptions!$C$11,Assumptions!$C$12,Assumptions!$C$13)</f>
        <v>200000</v>
      </c>
      <c r="X910" s="12">
        <f>CHOOSE(X907,Assumptions!$C$11,Assumptions!$C$12,Assumptions!$C$13)</f>
        <v>200000</v>
      </c>
      <c r="Y910" s="12">
        <f>CHOOSE(Y907,Assumptions!$C$11,Assumptions!$C$12,Assumptions!$C$13)</f>
        <v>200000</v>
      </c>
      <c r="Z910" s="12">
        <f>CHOOSE(Z907,Assumptions!$C$11,Assumptions!$C$12,Assumptions!$C$13)</f>
        <v>200000</v>
      </c>
      <c r="AA910" s="12">
        <f>CHOOSE(AA907,Assumptions!$C$11,Assumptions!$C$12,Assumptions!$C$13)</f>
        <v>200000</v>
      </c>
      <c r="AB910" s="12">
        <f>CHOOSE(AB907,Assumptions!$C$11,Assumptions!$C$12,Assumptions!$C$13)</f>
        <v>200000</v>
      </c>
      <c r="AC910" s="12">
        <f>CHOOSE(AC907,Assumptions!$C$11,Assumptions!$C$12,Assumptions!$C$13)</f>
        <v>200000</v>
      </c>
      <c r="AD910" s="12">
        <f>CHOOSE(AD907,Assumptions!$C$11,Assumptions!$C$12,Assumptions!$C$13)</f>
        <v>200000</v>
      </c>
      <c r="AE910" s="12">
        <f>CHOOSE(AE907,Assumptions!$C$11,Assumptions!$C$12,Assumptions!$C$13)</f>
        <v>250000</v>
      </c>
      <c r="AF910" s="12">
        <f>CHOOSE(AF907,Assumptions!$C$11,Assumptions!$C$12,Assumptions!$C$13)</f>
        <v>250000</v>
      </c>
      <c r="AG910" s="12">
        <f>CHOOSE(AG907,Assumptions!$C$11,Assumptions!$C$12,Assumptions!$C$13)</f>
        <v>250000</v>
      </c>
      <c r="AH910" s="12">
        <f>CHOOSE(AH907,Assumptions!$C$11,Assumptions!$C$12,Assumptions!$C$13)</f>
        <v>250000</v>
      </c>
      <c r="AI910" s="12">
        <f>CHOOSE(AI907,Assumptions!$C$11,Assumptions!$C$12,Assumptions!$C$13)</f>
        <v>250000</v>
      </c>
      <c r="AJ910" s="12">
        <f>CHOOSE(AJ907,Assumptions!$C$11,Assumptions!$C$12,Assumptions!$C$13)</f>
        <v>250000</v>
      </c>
      <c r="AK910" s="12">
        <f>CHOOSE(AK907,Assumptions!$C$11,Assumptions!$C$12,Assumptions!$C$13)</f>
        <v>250000</v>
      </c>
      <c r="AL910" s="12">
        <f>CHOOSE(AL907,Assumptions!$C$11,Assumptions!$C$12,Assumptions!$C$13)</f>
        <v>250000</v>
      </c>
      <c r="AM910" s="12">
        <f>CHOOSE(AM907,Assumptions!$C$11,Assumptions!$C$12,Assumptions!$C$13)</f>
        <v>250000</v>
      </c>
      <c r="AN910" s="12">
        <f>CHOOSE(AN907,Assumptions!$C$11,Assumptions!$C$12,Assumptions!$C$13)</f>
        <v>250000</v>
      </c>
      <c r="AO910" s="12">
        <f>CHOOSE(AO907,Assumptions!$C$11,Assumptions!$C$12,Assumptions!$C$13)</f>
        <v>250000</v>
      </c>
      <c r="AP910" s="12">
        <f>CHOOSE(AP907,Assumptions!$C$11,Assumptions!$C$12,Assumptions!$C$13)</f>
        <v>250000</v>
      </c>
    </row>
    <row r="911">
      <c r="A911" s="11" t="inlineStr">
        <is>
          <t>Installs</t>
        </is>
      </c>
      <c r="B911" s="14" t="inlineStr">
        <is>
          <t>installs</t>
        </is>
      </c>
      <c r="C911" s="56">
        <f>SUM(G911:R911)</f>
        <v>51428.5714285714</v>
      </c>
      <c r="D911" s="56">
        <f>SUM(S911:AD911)</f>
        <v>68571.4285714286</v>
      </c>
      <c r="E911" s="56">
        <f>SUM(AE911:AP911)</f>
        <v>85714.2857142857</v>
      </c>
      <c r="G911" s="12">
        <f>G910/Sensitivity!$A$10</f>
        <v>4285.71428571429</v>
      </c>
      <c r="H911" s="12">
        <f>H910/Sensitivity!$A$10</f>
        <v>4285.71428571429</v>
      </c>
      <c r="I911" s="12">
        <f>I910/Sensitivity!$A$10</f>
        <v>4285.71428571429</v>
      </c>
      <c r="J911" s="12">
        <f>J910/Sensitivity!$A$10</f>
        <v>4285.71428571429</v>
      </c>
      <c r="K911" s="12">
        <f>K910/Sensitivity!$A$10</f>
        <v>4285.71428571429</v>
      </c>
      <c r="L911" s="12">
        <f>L910/Sensitivity!$A$10</f>
        <v>4285.71428571429</v>
      </c>
      <c r="M911" s="12">
        <f>M910/Sensitivity!$A$10</f>
        <v>4285.71428571429</v>
      </c>
      <c r="N911" s="12">
        <f>N910/Sensitivity!$A$10</f>
        <v>4285.71428571429</v>
      </c>
      <c r="O911" s="12">
        <f>O910/Sensitivity!$A$10</f>
        <v>4285.71428571429</v>
      </c>
      <c r="P911" s="12">
        <f>P910/Sensitivity!$A$10</f>
        <v>4285.71428571429</v>
      </c>
      <c r="Q911" s="12">
        <f>Q910/Sensitivity!$A$10</f>
        <v>4285.71428571429</v>
      </c>
      <c r="R911" s="12">
        <f>R910/Sensitivity!$A$10</f>
        <v>4285.71428571429</v>
      </c>
      <c r="S911" s="12">
        <f>S910/Sensitivity!$A$10</f>
        <v>5714.28571428572</v>
      </c>
      <c r="T911" s="12">
        <f>T910/Sensitivity!$A$10</f>
        <v>5714.28571428572</v>
      </c>
      <c r="U911" s="12">
        <f>U910/Sensitivity!$A$10</f>
        <v>5714.28571428572</v>
      </c>
      <c r="V911" s="12">
        <f>V910/Sensitivity!$A$10</f>
        <v>5714.28571428572</v>
      </c>
      <c r="W911" s="12">
        <f>W910/Sensitivity!$A$10</f>
        <v>5714.28571428572</v>
      </c>
      <c r="X911" s="12">
        <f>X910/Sensitivity!$A$10</f>
        <v>5714.28571428572</v>
      </c>
      <c r="Y911" s="12">
        <f>Y910/Sensitivity!$A$10</f>
        <v>5714.28571428572</v>
      </c>
      <c r="Z911" s="12">
        <f>Z910/Sensitivity!$A$10</f>
        <v>5714.28571428572</v>
      </c>
      <c r="AA911" s="12">
        <f>AA910/Sensitivity!$A$10</f>
        <v>5714.28571428572</v>
      </c>
      <c r="AB911" s="12">
        <f>AB910/Sensitivity!$A$10</f>
        <v>5714.28571428572</v>
      </c>
      <c r="AC911" s="12">
        <f>AC910/Sensitivity!$A$10</f>
        <v>5714.28571428572</v>
      </c>
      <c r="AD911" s="12">
        <f>AD910/Sensitivity!$A$10</f>
        <v>5714.28571428572</v>
      </c>
      <c r="AE911" s="12">
        <f>AE910/Sensitivity!$A$10</f>
        <v>7142.85714285714</v>
      </c>
      <c r="AF911" s="12">
        <f>AF910/Sensitivity!$A$10</f>
        <v>7142.85714285714</v>
      </c>
      <c r="AG911" s="12">
        <f>AG910/Sensitivity!$A$10</f>
        <v>7142.85714285714</v>
      </c>
      <c r="AH911" s="12">
        <f>AH910/Sensitivity!$A$10</f>
        <v>7142.85714285714</v>
      </c>
      <c r="AI911" s="12">
        <f>AI910/Sensitivity!$A$10</f>
        <v>7142.85714285714</v>
      </c>
      <c r="AJ911" s="12">
        <f>AJ910/Sensitivity!$A$10</f>
        <v>7142.85714285714</v>
      </c>
      <c r="AK911" s="12">
        <f>AK910/Sensitivity!$A$10</f>
        <v>7142.85714285714</v>
      </c>
      <c r="AL911" s="12">
        <f>AL910/Sensitivity!$A$10</f>
        <v>7142.85714285714</v>
      </c>
      <c r="AM911" s="12">
        <f>AM910/Sensitivity!$A$10</f>
        <v>7142.85714285714</v>
      </c>
      <c r="AN911" s="12">
        <f>AN910/Sensitivity!$A$10</f>
        <v>7142.85714285714</v>
      </c>
      <c r="AO911" s="12">
        <f>AO910/Sensitivity!$A$10</f>
        <v>7142.85714285714</v>
      </c>
      <c r="AP911" s="12">
        <f>AP910/Sensitivity!$A$10</f>
        <v>7142.85714285714</v>
      </c>
    </row>
    <row r="912">
      <c r="A912" s="11" t="inlineStr">
        <is>
          <t>Paid members (installs x conversion)</t>
        </is>
      </c>
      <c r="B912" s="14" t="inlineStr">
        <is>
          <t>members</t>
        </is>
      </c>
      <c r="C912" s="56">
        <f>SUM(G912:R912)</f>
        <v>2571.42857142857</v>
      </c>
      <c r="D912" s="56">
        <f>SUM(S912:AD912)</f>
        <v>3428.57142857143</v>
      </c>
      <c r="E912" s="56">
        <f>SUM(AE912:AP912)</f>
        <v>4285.71428571429</v>
      </c>
      <c r="G912" s="12">
        <f>G911*Sensitivity!$C$6</f>
        <v>214.285714285714</v>
      </c>
      <c r="H912" s="12">
        <f>H911*Sensitivity!$C$6</f>
        <v>214.285714285714</v>
      </c>
      <c r="I912" s="12">
        <f>I911*Sensitivity!$C$6</f>
        <v>214.285714285714</v>
      </c>
      <c r="J912" s="12">
        <f>J911*Sensitivity!$C$6</f>
        <v>214.285714285714</v>
      </c>
      <c r="K912" s="12">
        <f>K911*Sensitivity!$C$6</f>
        <v>214.285714285714</v>
      </c>
      <c r="L912" s="12">
        <f>L911*Sensitivity!$C$6</f>
        <v>214.285714285714</v>
      </c>
      <c r="M912" s="12">
        <f>M911*Sensitivity!$C$6</f>
        <v>214.285714285714</v>
      </c>
      <c r="N912" s="12">
        <f>N911*Sensitivity!$C$6</f>
        <v>214.285714285714</v>
      </c>
      <c r="O912" s="12">
        <f>O911*Sensitivity!$C$6</f>
        <v>214.285714285714</v>
      </c>
      <c r="P912" s="12">
        <f>P911*Sensitivity!$C$6</f>
        <v>214.285714285714</v>
      </c>
      <c r="Q912" s="12">
        <f>Q911*Sensitivity!$C$6</f>
        <v>214.285714285714</v>
      </c>
      <c r="R912" s="12">
        <f>R911*Sensitivity!$C$6</f>
        <v>214.285714285714</v>
      </c>
      <c r="S912" s="12">
        <f>S911*Sensitivity!$C$6</f>
        <v>285.714285714286</v>
      </c>
      <c r="T912" s="12">
        <f>T911*Sensitivity!$C$6</f>
        <v>285.714285714286</v>
      </c>
      <c r="U912" s="12">
        <f>U911*Sensitivity!$C$6</f>
        <v>285.714285714286</v>
      </c>
      <c r="V912" s="12">
        <f>V911*Sensitivity!$C$6</f>
        <v>285.714285714286</v>
      </c>
      <c r="W912" s="12">
        <f>W911*Sensitivity!$C$6</f>
        <v>285.714285714286</v>
      </c>
      <c r="X912" s="12">
        <f>X911*Sensitivity!$C$6</f>
        <v>285.714285714286</v>
      </c>
      <c r="Y912" s="12">
        <f>Y911*Sensitivity!$C$6</f>
        <v>285.714285714286</v>
      </c>
      <c r="Z912" s="12">
        <f>Z911*Sensitivity!$C$6</f>
        <v>285.714285714286</v>
      </c>
      <c r="AA912" s="12">
        <f>AA911*Sensitivity!$C$6</f>
        <v>285.714285714286</v>
      </c>
      <c r="AB912" s="12">
        <f>AB911*Sensitivity!$C$6</f>
        <v>285.714285714286</v>
      </c>
      <c r="AC912" s="12">
        <f>AC911*Sensitivity!$C$6</f>
        <v>285.714285714286</v>
      </c>
      <c r="AD912" s="12">
        <f>AD911*Sensitivity!$C$6</f>
        <v>285.714285714286</v>
      </c>
      <c r="AE912" s="12">
        <f>AE911*Sensitivity!$C$6</f>
        <v>357.142857142857</v>
      </c>
      <c r="AF912" s="12">
        <f>AF911*Sensitivity!$C$6</f>
        <v>357.142857142857</v>
      </c>
      <c r="AG912" s="12">
        <f>AG911*Sensitivity!$C$6</f>
        <v>357.142857142857</v>
      </c>
      <c r="AH912" s="12">
        <f>AH911*Sensitivity!$C$6</f>
        <v>357.142857142857</v>
      </c>
      <c r="AI912" s="12">
        <f>AI911*Sensitivity!$C$6</f>
        <v>357.142857142857</v>
      </c>
      <c r="AJ912" s="12">
        <f>AJ911*Sensitivity!$C$6</f>
        <v>357.142857142857</v>
      </c>
      <c r="AK912" s="12">
        <f>AK911*Sensitivity!$C$6</f>
        <v>357.142857142857</v>
      </c>
      <c r="AL912" s="12">
        <f>AL911*Sensitivity!$C$6</f>
        <v>357.142857142857</v>
      </c>
      <c r="AM912" s="12">
        <f>AM911*Sensitivity!$C$6</f>
        <v>357.142857142857</v>
      </c>
      <c r="AN912" s="12">
        <f>AN911*Sensitivity!$C$6</f>
        <v>357.142857142857</v>
      </c>
      <c r="AO912" s="12">
        <f>AO911*Sensitivity!$C$6</f>
        <v>357.142857142857</v>
      </c>
      <c r="AP912" s="12">
        <f>AP911*Sensitivity!$C$6</f>
        <v>357.142857142857</v>
      </c>
    </row>
    <row r="913">
      <c r="A913" s="11" t="inlineStr">
        <is>
          <t>Organic, PR and creator members</t>
        </is>
      </c>
      <c r="B913" s="14" t="inlineStr">
        <is>
          <t>members</t>
        </is>
      </c>
      <c r="C913" s="56">
        <f>SUM(G913:R913)</f>
        <v>1542.85714285714</v>
      </c>
      <c r="D913" s="56">
        <f>SUM(S913:AD913)</f>
        <v>2057.14285714286</v>
      </c>
      <c r="E913" s="56">
        <f>SUM(AE913:AP913)</f>
        <v>2571.42857142857</v>
      </c>
      <c r="G913" s="12">
        <f>G912*Assumptions!$C$16</f>
        <v>128.571428571429</v>
      </c>
      <c r="H913" s="12">
        <f>H912*Assumptions!$C$16</f>
        <v>128.571428571429</v>
      </c>
      <c r="I913" s="12">
        <f>I912*Assumptions!$C$16</f>
        <v>128.571428571429</v>
      </c>
      <c r="J913" s="12">
        <f>J912*Assumptions!$C$16</f>
        <v>128.571428571429</v>
      </c>
      <c r="K913" s="12">
        <f>K912*Assumptions!$C$16</f>
        <v>128.571428571429</v>
      </c>
      <c r="L913" s="12">
        <f>L912*Assumptions!$C$16</f>
        <v>128.571428571429</v>
      </c>
      <c r="M913" s="12">
        <f>M912*Assumptions!$C$16</f>
        <v>128.571428571429</v>
      </c>
      <c r="N913" s="12">
        <f>N912*Assumptions!$C$16</f>
        <v>128.571428571429</v>
      </c>
      <c r="O913" s="12">
        <f>O912*Assumptions!$C$16</f>
        <v>128.571428571429</v>
      </c>
      <c r="P913" s="12">
        <f>P912*Assumptions!$C$16</f>
        <v>128.571428571429</v>
      </c>
      <c r="Q913" s="12">
        <f>Q912*Assumptions!$C$16</f>
        <v>128.571428571429</v>
      </c>
      <c r="R913" s="12">
        <f>R912*Assumptions!$C$16</f>
        <v>128.571428571429</v>
      </c>
      <c r="S913" s="12">
        <f>S912*Assumptions!$C$16</f>
        <v>171.428571428571</v>
      </c>
      <c r="T913" s="12">
        <f>T912*Assumptions!$C$16</f>
        <v>171.428571428571</v>
      </c>
      <c r="U913" s="12">
        <f>U912*Assumptions!$C$16</f>
        <v>171.428571428571</v>
      </c>
      <c r="V913" s="12">
        <f>V912*Assumptions!$C$16</f>
        <v>171.428571428571</v>
      </c>
      <c r="W913" s="12">
        <f>W912*Assumptions!$C$16</f>
        <v>171.428571428571</v>
      </c>
      <c r="X913" s="12">
        <f>X912*Assumptions!$C$16</f>
        <v>171.428571428571</v>
      </c>
      <c r="Y913" s="12">
        <f>Y912*Assumptions!$C$16</f>
        <v>171.428571428571</v>
      </c>
      <c r="Z913" s="12">
        <f>Z912*Assumptions!$C$16</f>
        <v>171.428571428571</v>
      </c>
      <c r="AA913" s="12">
        <f>AA912*Assumptions!$C$16</f>
        <v>171.428571428571</v>
      </c>
      <c r="AB913" s="12">
        <f>AB912*Assumptions!$C$16</f>
        <v>171.428571428571</v>
      </c>
      <c r="AC913" s="12">
        <f>AC912*Assumptions!$C$16</f>
        <v>171.428571428571</v>
      </c>
      <c r="AD913" s="12">
        <f>AD912*Assumptions!$C$16</f>
        <v>171.428571428571</v>
      </c>
      <c r="AE913" s="12">
        <f>AE912*Assumptions!$C$16</f>
        <v>214.285714285714</v>
      </c>
      <c r="AF913" s="12">
        <f>AF912*Assumptions!$C$16</f>
        <v>214.285714285714</v>
      </c>
      <c r="AG913" s="12">
        <f>AG912*Assumptions!$C$16</f>
        <v>214.285714285714</v>
      </c>
      <c r="AH913" s="12">
        <f>AH912*Assumptions!$C$16</f>
        <v>214.285714285714</v>
      </c>
      <c r="AI913" s="12">
        <f>AI912*Assumptions!$C$16</f>
        <v>214.285714285714</v>
      </c>
      <c r="AJ913" s="12">
        <f>AJ912*Assumptions!$C$16</f>
        <v>214.285714285714</v>
      </c>
      <c r="AK913" s="12">
        <f>AK912*Assumptions!$C$16</f>
        <v>214.285714285714</v>
      </c>
      <c r="AL913" s="12">
        <f>AL912*Assumptions!$C$16</f>
        <v>214.285714285714</v>
      </c>
      <c r="AM913" s="12">
        <f>AM912*Assumptions!$C$16</f>
        <v>214.285714285714</v>
      </c>
      <c r="AN913" s="12">
        <f>AN912*Assumptions!$C$16</f>
        <v>214.285714285714</v>
      </c>
      <c r="AO913" s="12">
        <f>AO912*Assumptions!$C$16</f>
        <v>214.285714285714</v>
      </c>
      <c r="AP913" s="12">
        <f>AP912*Assumptions!$C$16</f>
        <v>214.285714285714</v>
      </c>
    </row>
    <row r="914">
      <c r="A914" s="4" t="inlineStr">
        <is>
          <t>New individual members</t>
        </is>
      </c>
      <c r="B914" s="14" t="inlineStr">
        <is>
          <t>members</t>
        </is>
      </c>
      <c r="C914" s="56">
        <f>SUM(G914:R914)</f>
        <v>4114.28571428571</v>
      </c>
      <c r="D914" s="56">
        <f>SUM(S914:AD914)</f>
        <v>5485.71428571429</v>
      </c>
      <c r="E914" s="56">
        <f>SUM(AE914:AP914)</f>
        <v>6857.14285714286</v>
      </c>
      <c r="G914" s="57">
        <f>G912+G913</f>
        <v>342.857142857143</v>
      </c>
      <c r="H914" s="57">
        <f>H912+H913</f>
        <v>342.857142857143</v>
      </c>
      <c r="I914" s="57">
        <f>I912+I913</f>
        <v>342.857142857143</v>
      </c>
      <c r="J914" s="57">
        <f>J912+J913</f>
        <v>342.857142857143</v>
      </c>
      <c r="K914" s="57">
        <f>K912+K913</f>
        <v>342.857142857143</v>
      </c>
      <c r="L914" s="57">
        <f>L912+L913</f>
        <v>342.857142857143</v>
      </c>
      <c r="M914" s="57">
        <f>M912+M913</f>
        <v>342.857142857143</v>
      </c>
      <c r="N914" s="57">
        <f>N912+N913</f>
        <v>342.857142857143</v>
      </c>
      <c r="O914" s="57">
        <f>O912+O913</f>
        <v>342.857142857143</v>
      </c>
      <c r="P914" s="57">
        <f>P912+P913</f>
        <v>342.857142857143</v>
      </c>
      <c r="Q914" s="57">
        <f>Q912+Q913</f>
        <v>342.857142857143</v>
      </c>
      <c r="R914" s="57">
        <f>R912+R913</f>
        <v>342.857142857143</v>
      </c>
      <c r="S914" s="57">
        <f>S912+S913</f>
        <v>457.142857142857</v>
      </c>
      <c r="T914" s="57">
        <f>T912+T913</f>
        <v>457.142857142857</v>
      </c>
      <c r="U914" s="57">
        <f>U912+U913</f>
        <v>457.142857142857</v>
      </c>
      <c r="V914" s="57">
        <f>V912+V913</f>
        <v>457.142857142857</v>
      </c>
      <c r="W914" s="57">
        <f>W912+W913</f>
        <v>457.142857142857</v>
      </c>
      <c r="X914" s="57">
        <f>X912+X913</f>
        <v>457.142857142857</v>
      </c>
      <c r="Y914" s="57">
        <f>Y912+Y913</f>
        <v>457.142857142857</v>
      </c>
      <c r="Z914" s="57">
        <f>Z912+Z913</f>
        <v>457.142857142857</v>
      </c>
      <c r="AA914" s="57">
        <f>AA912+AA913</f>
        <v>457.142857142857</v>
      </c>
      <c r="AB914" s="57">
        <f>AB912+AB913</f>
        <v>457.142857142857</v>
      </c>
      <c r="AC914" s="57">
        <f>AC912+AC913</f>
        <v>457.142857142857</v>
      </c>
      <c r="AD914" s="57">
        <f>AD912+AD913</f>
        <v>457.142857142857</v>
      </c>
      <c r="AE914" s="57">
        <f>AE912+AE913</f>
        <v>571.428571428571</v>
      </c>
      <c r="AF914" s="57">
        <f>AF912+AF913</f>
        <v>571.428571428571</v>
      </c>
      <c r="AG914" s="57">
        <f>AG912+AG913</f>
        <v>571.428571428571</v>
      </c>
      <c r="AH914" s="57">
        <f>AH912+AH913</f>
        <v>571.428571428571</v>
      </c>
      <c r="AI914" s="57">
        <f>AI912+AI913</f>
        <v>571.428571428571</v>
      </c>
      <c r="AJ914" s="57">
        <f>AJ912+AJ913</f>
        <v>571.428571428571</v>
      </c>
      <c r="AK914" s="57">
        <f>AK912+AK913</f>
        <v>571.428571428571</v>
      </c>
      <c r="AL914" s="57">
        <f>AL912+AL913</f>
        <v>571.428571428571</v>
      </c>
      <c r="AM914" s="57">
        <f>AM912+AM913</f>
        <v>571.428571428571</v>
      </c>
      <c r="AN914" s="57">
        <f>AN912+AN913</f>
        <v>571.428571428571</v>
      </c>
      <c r="AO914" s="57">
        <f>AO912+AO913</f>
        <v>571.428571428571</v>
      </c>
      <c r="AP914" s="57">
        <f>AP912+AP913</f>
        <v>571.428571428571</v>
      </c>
    </row>
    <row r="915">
      <c r="A915" s="11" t="inlineStr">
        <is>
          <t xml:space="preserve">  on the weekly plan</t>
        </is>
      </c>
      <c r="B915" s="14" t="inlineStr">
        <is>
          <t>members</t>
        </is>
      </c>
      <c r="C915" s="56">
        <f>SUM(G915:R915)</f>
        <v>617.142857142857</v>
      </c>
      <c r="D915" s="56">
        <f>SUM(S915:AD915)</f>
        <v>822.857142857143</v>
      </c>
      <c r="E915" s="56">
        <f>SUM(AE915:AP915)</f>
        <v>1028.57142857143</v>
      </c>
      <c r="G915" s="12">
        <f>G914*Assumptions!$C$19</f>
        <v>51.4285714285714</v>
      </c>
      <c r="H915" s="12">
        <f>H914*Assumptions!$C$19</f>
        <v>51.4285714285714</v>
      </c>
      <c r="I915" s="12">
        <f>I914*Assumptions!$C$19</f>
        <v>51.4285714285714</v>
      </c>
      <c r="J915" s="12">
        <f>J914*Assumptions!$C$19</f>
        <v>51.4285714285714</v>
      </c>
      <c r="K915" s="12">
        <f>K914*Assumptions!$C$19</f>
        <v>51.4285714285714</v>
      </c>
      <c r="L915" s="12">
        <f>L914*Assumptions!$C$19</f>
        <v>51.4285714285714</v>
      </c>
      <c r="M915" s="12">
        <f>M914*Assumptions!$C$19</f>
        <v>51.4285714285714</v>
      </c>
      <c r="N915" s="12">
        <f>N914*Assumptions!$C$19</f>
        <v>51.4285714285714</v>
      </c>
      <c r="O915" s="12">
        <f>O914*Assumptions!$C$19</f>
        <v>51.4285714285714</v>
      </c>
      <c r="P915" s="12">
        <f>P914*Assumptions!$C$19</f>
        <v>51.4285714285714</v>
      </c>
      <c r="Q915" s="12">
        <f>Q914*Assumptions!$C$19</f>
        <v>51.4285714285714</v>
      </c>
      <c r="R915" s="12">
        <f>R914*Assumptions!$C$19</f>
        <v>51.4285714285714</v>
      </c>
      <c r="S915" s="12">
        <f>S914*Assumptions!$C$19</f>
        <v>68.5714285714286</v>
      </c>
      <c r="T915" s="12">
        <f>T914*Assumptions!$C$19</f>
        <v>68.5714285714286</v>
      </c>
      <c r="U915" s="12">
        <f>U914*Assumptions!$C$19</f>
        <v>68.5714285714286</v>
      </c>
      <c r="V915" s="12">
        <f>V914*Assumptions!$C$19</f>
        <v>68.5714285714286</v>
      </c>
      <c r="W915" s="12">
        <f>W914*Assumptions!$C$19</f>
        <v>68.5714285714286</v>
      </c>
      <c r="X915" s="12">
        <f>X914*Assumptions!$C$19</f>
        <v>68.5714285714286</v>
      </c>
      <c r="Y915" s="12">
        <f>Y914*Assumptions!$C$19</f>
        <v>68.5714285714286</v>
      </c>
      <c r="Z915" s="12">
        <f>Z914*Assumptions!$C$19</f>
        <v>68.5714285714286</v>
      </c>
      <c r="AA915" s="12">
        <f>AA914*Assumptions!$C$19</f>
        <v>68.5714285714286</v>
      </c>
      <c r="AB915" s="12">
        <f>AB914*Assumptions!$C$19</f>
        <v>68.5714285714286</v>
      </c>
      <c r="AC915" s="12">
        <f>AC914*Assumptions!$C$19</f>
        <v>68.5714285714286</v>
      </c>
      <c r="AD915" s="12">
        <f>AD914*Assumptions!$C$19</f>
        <v>68.5714285714286</v>
      </c>
      <c r="AE915" s="12">
        <f>AE914*Assumptions!$C$19</f>
        <v>85.7142857142857</v>
      </c>
      <c r="AF915" s="12">
        <f>AF914*Assumptions!$C$19</f>
        <v>85.7142857142857</v>
      </c>
      <c r="AG915" s="12">
        <f>AG914*Assumptions!$C$19</f>
        <v>85.7142857142857</v>
      </c>
      <c r="AH915" s="12">
        <f>AH914*Assumptions!$C$19</f>
        <v>85.7142857142857</v>
      </c>
      <c r="AI915" s="12">
        <f>AI914*Assumptions!$C$19</f>
        <v>85.7142857142857</v>
      </c>
      <c r="AJ915" s="12">
        <f>AJ914*Assumptions!$C$19</f>
        <v>85.7142857142857</v>
      </c>
      <c r="AK915" s="12">
        <f>AK914*Assumptions!$C$19</f>
        <v>85.7142857142857</v>
      </c>
      <c r="AL915" s="12">
        <f>AL914*Assumptions!$C$19</f>
        <v>85.7142857142857</v>
      </c>
      <c r="AM915" s="12">
        <f>AM914*Assumptions!$C$19</f>
        <v>85.7142857142857</v>
      </c>
      <c r="AN915" s="12">
        <f>AN914*Assumptions!$C$19</f>
        <v>85.7142857142857</v>
      </c>
      <c r="AO915" s="12">
        <f>AO914*Assumptions!$C$19</f>
        <v>85.7142857142857</v>
      </c>
      <c r="AP915" s="12">
        <f>AP914*Assumptions!$C$19</f>
        <v>85.7142857142857</v>
      </c>
    </row>
    <row r="916">
      <c r="A916" s="11" t="inlineStr">
        <is>
          <t xml:space="preserve">  on the monthly plan</t>
        </is>
      </c>
      <c r="B916" s="14" t="inlineStr">
        <is>
          <t>members</t>
        </is>
      </c>
      <c r="C916" s="56">
        <f>SUM(G916:R916)</f>
        <v>1851.42857142857</v>
      </c>
      <c r="D916" s="56">
        <f>SUM(S916:AD916)</f>
        <v>2468.57142857143</v>
      </c>
      <c r="E916" s="56">
        <f>SUM(AE916:AP916)</f>
        <v>3085.71428571429</v>
      </c>
      <c r="G916" s="12">
        <f>G914*Assumptions!$C$18</f>
        <v>154.285714285714</v>
      </c>
      <c r="H916" s="12">
        <f>H914*Assumptions!$C$18</f>
        <v>154.285714285714</v>
      </c>
      <c r="I916" s="12">
        <f>I914*Assumptions!$C$18</f>
        <v>154.285714285714</v>
      </c>
      <c r="J916" s="12">
        <f>J914*Assumptions!$C$18</f>
        <v>154.285714285714</v>
      </c>
      <c r="K916" s="12">
        <f>K914*Assumptions!$C$18</f>
        <v>154.285714285714</v>
      </c>
      <c r="L916" s="12">
        <f>L914*Assumptions!$C$18</f>
        <v>154.285714285714</v>
      </c>
      <c r="M916" s="12">
        <f>M914*Assumptions!$C$18</f>
        <v>154.285714285714</v>
      </c>
      <c r="N916" s="12">
        <f>N914*Assumptions!$C$18</f>
        <v>154.285714285714</v>
      </c>
      <c r="O916" s="12">
        <f>O914*Assumptions!$C$18</f>
        <v>154.285714285714</v>
      </c>
      <c r="P916" s="12">
        <f>P914*Assumptions!$C$18</f>
        <v>154.285714285714</v>
      </c>
      <c r="Q916" s="12">
        <f>Q914*Assumptions!$C$18</f>
        <v>154.285714285714</v>
      </c>
      <c r="R916" s="12">
        <f>R914*Assumptions!$C$18</f>
        <v>154.285714285714</v>
      </c>
      <c r="S916" s="12">
        <f>S914*Assumptions!$C$18</f>
        <v>205.714285714286</v>
      </c>
      <c r="T916" s="12">
        <f>T914*Assumptions!$C$18</f>
        <v>205.714285714286</v>
      </c>
      <c r="U916" s="12">
        <f>U914*Assumptions!$C$18</f>
        <v>205.714285714286</v>
      </c>
      <c r="V916" s="12">
        <f>V914*Assumptions!$C$18</f>
        <v>205.714285714286</v>
      </c>
      <c r="W916" s="12">
        <f>W914*Assumptions!$C$18</f>
        <v>205.714285714286</v>
      </c>
      <c r="X916" s="12">
        <f>X914*Assumptions!$C$18</f>
        <v>205.714285714286</v>
      </c>
      <c r="Y916" s="12">
        <f>Y914*Assumptions!$C$18</f>
        <v>205.714285714286</v>
      </c>
      <c r="Z916" s="12">
        <f>Z914*Assumptions!$C$18</f>
        <v>205.714285714286</v>
      </c>
      <c r="AA916" s="12">
        <f>AA914*Assumptions!$C$18</f>
        <v>205.714285714286</v>
      </c>
      <c r="AB916" s="12">
        <f>AB914*Assumptions!$C$18</f>
        <v>205.714285714286</v>
      </c>
      <c r="AC916" s="12">
        <f>AC914*Assumptions!$C$18</f>
        <v>205.714285714286</v>
      </c>
      <c r="AD916" s="12">
        <f>AD914*Assumptions!$C$18</f>
        <v>205.714285714286</v>
      </c>
      <c r="AE916" s="12">
        <f>AE914*Assumptions!$C$18</f>
        <v>257.142857142857</v>
      </c>
      <c r="AF916" s="12">
        <f>AF914*Assumptions!$C$18</f>
        <v>257.142857142857</v>
      </c>
      <c r="AG916" s="12">
        <f>AG914*Assumptions!$C$18</f>
        <v>257.142857142857</v>
      </c>
      <c r="AH916" s="12">
        <f>AH914*Assumptions!$C$18</f>
        <v>257.142857142857</v>
      </c>
      <c r="AI916" s="12">
        <f>AI914*Assumptions!$C$18</f>
        <v>257.142857142857</v>
      </c>
      <c r="AJ916" s="12">
        <f>AJ914*Assumptions!$C$18</f>
        <v>257.142857142857</v>
      </c>
      <c r="AK916" s="12">
        <f>AK914*Assumptions!$C$18</f>
        <v>257.142857142857</v>
      </c>
      <c r="AL916" s="12">
        <f>AL914*Assumptions!$C$18</f>
        <v>257.142857142857</v>
      </c>
      <c r="AM916" s="12">
        <f>AM914*Assumptions!$C$18</f>
        <v>257.142857142857</v>
      </c>
      <c r="AN916" s="12">
        <f>AN914*Assumptions!$C$18</f>
        <v>257.142857142857</v>
      </c>
      <c r="AO916" s="12">
        <f>AO914*Assumptions!$C$18</f>
        <v>257.142857142857</v>
      </c>
      <c r="AP916" s="12">
        <f>AP914*Assumptions!$C$18</f>
        <v>257.142857142857</v>
      </c>
    </row>
    <row r="917">
      <c r="A917" s="35" t="inlineStr">
        <is>
          <t>Members (end of month)</t>
        </is>
      </c>
      <c r="B917" s="14" t="inlineStr">
        <is>
          <t>members</t>
        </is>
      </c>
      <c r="C917" s="56">
        <f>SUM(G917:R917)</f>
        <v>1645.71428571429</v>
      </c>
      <c r="D917" s="56">
        <f>SUM(S917:AD917)</f>
        <v>2194.28571428571</v>
      </c>
      <c r="E917" s="56">
        <f>SUM(AE917:AP917)</f>
        <v>2742.85714285714</v>
      </c>
      <c r="G917" s="12">
        <f>G914*Assumptions!$C$17</f>
        <v>137.142857142857</v>
      </c>
      <c r="H917" s="12">
        <f>H914*Assumptions!$C$17</f>
        <v>137.142857142857</v>
      </c>
      <c r="I917" s="12">
        <f>I914*Assumptions!$C$17</f>
        <v>137.142857142857</v>
      </c>
      <c r="J917" s="12">
        <f>J914*Assumptions!$C$17</f>
        <v>137.142857142857</v>
      </c>
      <c r="K917" s="12">
        <f>K914*Assumptions!$C$17</f>
        <v>137.142857142857</v>
      </c>
      <c r="L917" s="12">
        <f>L914*Assumptions!$C$17</f>
        <v>137.142857142857</v>
      </c>
      <c r="M917" s="12">
        <f>M914*Assumptions!$C$17</f>
        <v>137.142857142857</v>
      </c>
      <c r="N917" s="12">
        <f>N914*Assumptions!$C$17</f>
        <v>137.142857142857</v>
      </c>
      <c r="O917" s="12">
        <f>O914*Assumptions!$C$17</f>
        <v>137.142857142857</v>
      </c>
      <c r="P917" s="12">
        <f>P914*Assumptions!$C$17</f>
        <v>137.142857142857</v>
      </c>
      <c r="Q917" s="12">
        <f>Q914*Assumptions!$C$17</f>
        <v>137.142857142857</v>
      </c>
      <c r="R917" s="12">
        <f>R914*Assumptions!$C$17</f>
        <v>137.142857142857</v>
      </c>
      <c r="S917" s="12">
        <f>S914*Assumptions!$C$17</f>
        <v>182.857142857143</v>
      </c>
      <c r="T917" s="12">
        <f>T914*Assumptions!$C$17</f>
        <v>182.857142857143</v>
      </c>
      <c r="U917" s="12">
        <f>U914*Assumptions!$C$17</f>
        <v>182.857142857143</v>
      </c>
      <c r="V917" s="12">
        <f>V914*Assumptions!$C$17</f>
        <v>182.857142857143</v>
      </c>
      <c r="W917" s="12">
        <f>W914*Assumptions!$C$17</f>
        <v>182.857142857143</v>
      </c>
      <c r="X917" s="12">
        <f>X914*Assumptions!$C$17</f>
        <v>182.857142857143</v>
      </c>
      <c r="Y917" s="12">
        <f>Y914*Assumptions!$C$17</f>
        <v>182.857142857143</v>
      </c>
      <c r="Z917" s="12">
        <f>Z914*Assumptions!$C$17</f>
        <v>182.857142857143</v>
      </c>
      <c r="AA917" s="12">
        <f>AA914*Assumptions!$C$17</f>
        <v>182.857142857143</v>
      </c>
      <c r="AB917" s="12">
        <f>AB914*Assumptions!$C$17</f>
        <v>182.857142857143</v>
      </c>
      <c r="AC917" s="12">
        <f>AC914*Assumptions!$C$17</f>
        <v>182.857142857143</v>
      </c>
      <c r="AD917" s="12">
        <f>AD914*Assumptions!$C$17</f>
        <v>182.857142857143</v>
      </c>
      <c r="AE917" s="12">
        <f>AE914*Assumptions!$C$17</f>
        <v>228.571428571429</v>
      </c>
      <c r="AF917" s="12">
        <f>AF914*Assumptions!$C$17</f>
        <v>228.571428571429</v>
      </c>
      <c r="AG917" s="12">
        <f>AG914*Assumptions!$C$17</f>
        <v>228.571428571429</v>
      </c>
      <c r="AH917" s="12">
        <f>AH914*Assumptions!$C$17</f>
        <v>228.571428571429</v>
      </c>
      <c r="AI917" s="12">
        <f>AI914*Assumptions!$C$17</f>
        <v>228.571428571429</v>
      </c>
      <c r="AJ917" s="12">
        <f>AJ914*Assumptions!$C$17</f>
        <v>228.571428571429</v>
      </c>
      <c r="AK917" s="12">
        <f>AK914*Assumptions!$C$17</f>
        <v>228.571428571429</v>
      </c>
      <c r="AL917" s="12">
        <f>AL914*Assumptions!$C$17</f>
        <v>228.571428571429</v>
      </c>
      <c r="AM917" s="12">
        <f>AM914*Assumptions!$C$17</f>
        <v>228.571428571429</v>
      </c>
      <c r="AN917" s="12">
        <f>AN914*Assumptions!$C$17</f>
        <v>228.571428571429</v>
      </c>
      <c r="AO917" s="12">
        <f>AO914*Assumptions!$C$17</f>
        <v>228.571428571429</v>
      </c>
      <c r="AP917" s="12">
        <f>AP914*Assumptions!$C$17</f>
        <v>228.571428571429</v>
      </c>
    </row>
    <row r="920">
      <c r="A920" s="11" t="inlineStr">
        <is>
          <t>Weekly payers</t>
        </is>
      </c>
      <c r="B920" s="14" t="inlineStr">
        <is>
          <t>members</t>
        </is>
      </c>
      <c r="C920" s="56">
        <f>R920</f>
        <v>336.14093321928</v>
      </c>
      <c r="D920" s="56">
        <f>AD920</f>
        <v>520.68381454542</v>
      </c>
      <c r="E920" s="56">
        <f>AP920</f>
        <v>672.531368799452</v>
      </c>
      <c r="G920" s="12">
        <f>G915</f>
        <v>51.4285714285714</v>
      </c>
      <c r="H920" s="12">
        <f>G920*(1-Assumptions!$C$21)+H915</f>
        <v>96.6857142857143</v>
      </c>
      <c r="I920" s="12">
        <f>H920*(1-Assumptions!$C$21)+I915</f>
        <v>136.512</v>
      </c>
      <c r="J920" s="12">
        <f>I920*(1-Assumptions!$C$21)+J915</f>
        <v>171.559131428571</v>
      </c>
      <c r="K920" s="12">
        <f>J920*(1-Assumptions!$C$21)+K915</f>
        <v>202.400607085714</v>
      </c>
      <c r="L920" s="12">
        <f>K920*(1-Assumptions!$C$21)+L915</f>
        <v>229.541105664</v>
      </c>
      <c r="M920" s="12">
        <f>L920*(1-Assumptions!$C$21)+M915</f>
        <v>253.424744412891</v>
      </c>
      <c r="N920" s="12">
        <f>M920*(1-Assumptions!$C$21)+N915</f>
        <v>274.442346511916</v>
      </c>
      <c r="O920" s="12">
        <f>N920*(1-Assumptions!$C$21)+O915</f>
        <v>292.937836359057</v>
      </c>
      <c r="P920" s="12">
        <f>O920*(1-Assumptions!$C$21)+P915</f>
        <v>309.213867424542</v>
      </c>
      <c r="Q920" s="12">
        <f>P920*(1-Assumptions!$C$21)+Q915</f>
        <v>323.536774762168</v>
      </c>
      <c r="R920" s="12">
        <f>Q920*(1-Assumptions!$C$21)+R915</f>
        <v>336.14093321928</v>
      </c>
      <c r="S920" s="12">
        <f>R920*(1-Assumptions!$C$21)+S915</f>
        <v>364.375449804395</v>
      </c>
      <c r="T920" s="12">
        <f>S920*(1-Assumptions!$C$21)+T915</f>
        <v>389.221824399296</v>
      </c>
      <c r="U920" s="12">
        <f>T920*(1-Assumptions!$C$21)+U915</f>
        <v>411.086634042809</v>
      </c>
      <c r="V920" s="12">
        <f>U920*(1-Assumptions!$C$21)+V915</f>
        <v>430.3276665291</v>
      </c>
      <c r="W920" s="12">
        <f>V920*(1-Assumptions!$C$21)+W915</f>
        <v>447.259775117037</v>
      </c>
      <c r="X920" s="12">
        <f>W920*(1-Assumptions!$C$21)+X915</f>
        <v>462.160030674421</v>
      </c>
      <c r="Y920" s="12">
        <f>X920*(1-Assumptions!$C$21)+Y915</f>
        <v>475.272255564919</v>
      </c>
      <c r="Z920" s="12">
        <f>Y920*(1-Assumptions!$C$21)+Z915</f>
        <v>486.811013468557</v>
      </c>
      <c r="AA920" s="12">
        <f>Z920*(1-Assumptions!$C$21)+AA915</f>
        <v>496.965120423759</v>
      </c>
      <c r="AB920" s="12">
        <f>AA920*(1-Assumptions!$C$21)+AB915</f>
        <v>505.900734544336</v>
      </c>
      <c r="AC920" s="12">
        <f>AB920*(1-Assumptions!$C$21)+AC915</f>
        <v>513.764074970445</v>
      </c>
      <c r="AD920" s="12">
        <f>AC920*(1-Assumptions!$C$21)+AD915</f>
        <v>520.68381454542</v>
      </c>
      <c r="AE920" s="12">
        <f>AD920*(1-Assumptions!$C$21)+AE915</f>
        <v>543.916042514255</v>
      </c>
      <c r="AF920" s="12">
        <f>AE920*(1-Assumptions!$C$21)+AF915</f>
        <v>564.36040312683</v>
      </c>
      <c r="AG920" s="12">
        <f>AF920*(1-Assumptions!$C$21)+AG915</f>
        <v>582.351440465896</v>
      </c>
      <c r="AH920" s="12">
        <f>AG920*(1-Assumptions!$C$21)+AH915</f>
        <v>598.183553324275</v>
      </c>
      <c r="AI920" s="12">
        <f>AH920*(1-Assumptions!$C$21)+AI915</f>
        <v>612.115812639647</v>
      </c>
      <c r="AJ920" s="12">
        <f>AI920*(1-Assumptions!$C$21)+AJ915</f>
        <v>624.376200837175</v>
      </c>
      <c r="AK920" s="12">
        <f>AJ920*(1-Assumptions!$C$21)+AK915</f>
        <v>635.165342451</v>
      </c>
      <c r="AL920" s="12">
        <f>AK920*(1-Assumptions!$C$21)+AL915</f>
        <v>644.659787071166</v>
      </c>
      <c r="AM920" s="12">
        <f>AL920*(1-Assumptions!$C$21)+AM915</f>
        <v>653.014898336911</v>
      </c>
      <c r="AN920" s="12">
        <f>AM920*(1-Assumptions!$C$21)+AN915</f>
        <v>660.367396250768</v>
      </c>
      <c r="AO920" s="12">
        <f>AN920*(1-Assumptions!$C$21)+AO915</f>
        <v>666.837594414961</v>
      </c>
      <c r="AP920" s="12">
        <f>AO920*(1-Assumptions!$C$21)+AP915</f>
        <v>672.531368799452</v>
      </c>
    </row>
    <row r="921">
      <c r="A921" s="11" t="inlineStr">
        <is>
          <t>Monthly payers</t>
        </is>
      </c>
      <c r="B921" s="14" t="inlineStr">
        <is>
          <t>members</t>
        </is>
      </c>
      <c r="C921" s="56">
        <f>R921</f>
        <v>1347.63347619192</v>
      </c>
      <c r="D921" s="56">
        <f>AD921</f>
        <v>2438.21078316604</v>
      </c>
      <c r="E921" s="56">
        <f>AP921</f>
        <v>3406.44983716109</v>
      </c>
      <c r="G921" s="12">
        <f>G916</f>
        <v>154.285714285714</v>
      </c>
      <c r="H921" s="12">
        <f>G921*(1-Assumptions!$C$22)+H916</f>
        <v>299.314285714286</v>
      </c>
      <c r="I921" s="12">
        <f>H921*(1-Assumptions!$C$22)+I916</f>
        <v>435.641142857143</v>
      </c>
      <c r="J921" s="12">
        <f>I921*(1-Assumptions!$C$22)+J916</f>
        <v>563.788388571429</v>
      </c>
      <c r="K921" s="12">
        <f>J921*(1-Assumptions!$C$22)+K916</f>
        <v>684.246799542857</v>
      </c>
      <c r="L921" s="12">
        <f>K921*(1-Assumptions!$C$22)+L916</f>
        <v>797.477705856</v>
      </c>
      <c r="M921" s="12">
        <f>L921*(1-Assumptions!$C$22)+M916</f>
        <v>903.914757790354</v>
      </c>
      <c r="N921" s="12">
        <f>M921*(1-Assumptions!$C$22)+N916</f>
        <v>1003.96558660865</v>
      </c>
      <c r="O921" s="12">
        <f>N921*(1-Assumptions!$C$22)+O916</f>
        <v>1098.01336569784</v>
      </c>
      <c r="P921" s="12">
        <f>O921*(1-Assumptions!$C$22)+P916</f>
        <v>1186.41827804169</v>
      </c>
      <c r="Q921" s="12">
        <f>P921*(1-Assumptions!$C$22)+Q916</f>
        <v>1269.5188956449</v>
      </c>
      <c r="R921" s="12">
        <f>Q921*(1-Assumptions!$C$22)+R916</f>
        <v>1347.63347619192</v>
      </c>
      <c r="S921" s="12">
        <f>R921*(1-Assumptions!$C$22)+S916</f>
        <v>1472.48975333469</v>
      </c>
      <c r="T921" s="12">
        <f>S921*(1-Assumptions!$C$22)+T916</f>
        <v>1589.85465384889</v>
      </c>
      <c r="U921" s="12">
        <f>T921*(1-Assumptions!$C$22)+U916</f>
        <v>1700.17766033225</v>
      </c>
      <c r="V921" s="12">
        <f>U921*(1-Assumptions!$C$22)+V916</f>
        <v>1803.8812864266</v>
      </c>
      <c r="W921" s="12">
        <f>V921*(1-Assumptions!$C$22)+W916</f>
        <v>1901.36269495529</v>
      </c>
      <c r="X921" s="12">
        <f>W921*(1-Assumptions!$C$22)+X916</f>
        <v>1992.99521897226</v>
      </c>
      <c r="Y921" s="12">
        <f>X921*(1-Assumptions!$C$22)+Y916</f>
        <v>2079.12979154821</v>
      </c>
      <c r="Z921" s="12">
        <f>Y921*(1-Assumptions!$C$22)+Z916</f>
        <v>2160.0962897696</v>
      </c>
      <c r="AA921" s="12">
        <f>Z921*(1-Assumptions!$C$22)+AA916</f>
        <v>2236.20479809771</v>
      </c>
      <c r="AB921" s="12">
        <f>AA921*(1-Assumptions!$C$22)+AB916</f>
        <v>2307.74679592613</v>
      </c>
      <c r="AC921" s="12">
        <f>AB921*(1-Assumptions!$C$22)+AC916</f>
        <v>2374.99627388485</v>
      </c>
      <c r="AD921" s="12">
        <f>AC921*(1-Assumptions!$C$22)+AD916</f>
        <v>2438.21078316604</v>
      </c>
      <c r="AE921" s="12">
        <f>AD921*(1-Assumptions!$C$22)+AE916</f>
        <v>2549.06099331894</v>
      </c>
      <c r="AF921" s="12">
        <f>AE921*(1-Assumptions!$C$22)+AF916</f>
        <v>2653.26019086266</v>
      </c>
      <c r="AG921" s="12">
        <f>AF921*(1-Assumptions!$C$22)+AG916</f>
        <v>2751.20743655376</v>
      </c>
      <c r="AH921" s="12">
        <f>AG921*(1-Assumptions!$C$22)+AH916</f>
        <v>2843.27784750339</v>
      </c>
      <c r="AI921" s="12">
        <f>AH921*(1-Assumptions!$C$22)+AI916</f>
        <v>2929.82403379604</v>
      </c>
      <c r="AJ921" s="12">
        <f>AI921*(1-Assumptions!$C$22)+AJ916</f>
        <v>3011.17744891114</v>
      </c>
      <c r="AK921" s="12">
        <f>AJ921*(1-Assumptions!$C$22)+AK916</f>
        <v>3087.64965911933</v>
      </c>
      <c r="AL921" s="12">
        <f>AK921*(1-Assumptions!$C$22)+AL916</f>
        <v>3159.53353671502</v>
      </c>
      <c r="AM921" s="12">
        <f>AL921*(1-Assumptions!$C$22)+AM916</f>
        <v>3227.10438165498</v>
      </c>
      <c r="AN921" s="12">
        <f>AM921*(1-Assumptions!$C$22)+AN916</f>
        <v>3290.62097589854</v>
      </c>
      <c r="AO921" s="12">
        <f>AN921*(1-Assumptions!$C$22)+AO916</f>
        <v>3350.32657448748</v>
      </c>
      <c r="AP921" s="12">
        <f>AO921*(1-Assumptions!$C$22)+AP916</f>
        <v>3406.44983716109</v>
      </c>
    </row>
    <row r="922">
      <c r="A922" s="11" t="inlineStr">
        <is>
          <t>Annual plans paid this month (new and renewals)</t>
        </is>
      </c>
      <c r="B922" s="14" t="inlineStr">
        <is>
          <t>members</t>
        </is>
      </c>
      <c r="C922" s="56">
        <f>SUM(G922:R922)</f>
        <v>1645.71428571429</v>
      </c>
      <c r="D922" s="56">
        <f>SUM(S922:AD922)</f>
        <v>3181.71428571429</v>
      </c>
      <c r="E922" s="56">
        <f>SUM(AE922:AP922)</f>
        <v>4651.88571428571</v>
      </c>
      <c r="G922" s="12">
        <f>G917</f>
        <v>137.142857142857</v>
      </c>
      <c r="H922" s="12">
        <f>H917</f>
        <v>137.142857142857</v>
      </c>
      <c r="I922" s="12">
        <f>I917</f>
        <v>137.142857142857</v>
      </c>
      <c r="J922" s="12">
        <f>J917</f>
        <v>137.142857142857</v>
      </c>
      <c r="K922" s="12">
        <f>K917</f>
        <v>137.142857142857</v>
      </c>
      <c r="L922" s="12">
        <f>L917</f>
        <v>137.142857142857</v>
      </c>
      <c r="M922" s="12">
        <f>M917</f>
        <v>137.142857142857</v>
      </c>
      <c r="N922" s="12">
        <f>N917</f>
        <v>137.142857142857</v>
      </c>
      <c r="O922" s="12">
        <f>O917</f>
        <v>137.142857142857</v>
      </c>
      <c r="P922" s="12">
        <f>P917</f>
        <v>137.142857142857</v>
      </c>
      <c r="Q922" s="12">
        <f>Q917</f>
        <v>137.142857142857</v>
      </c>
      <c r="R922" s="12">
        <f>R917</f>
        <v>137.142857142857</v>
      </c>
      <c r="S922" s="12">
        <f>S917+Assumptions!$C$23*G922</f>
        <v>265.142857142857</v>
      </c>
      <c r="T922" s="12">
        <f>T917+Assumptions!$C$23*H922</f>
        <v>265.142857142857</v>
      </c>
      <c r="U922" s="12">
        <f>U917+Assumptions!$C$23*I922</f>
        <v>265.142857142857</v>
      </c>
      <c r="V922" s="12">
        <f>V917+Assumptions!$C$23*J922</f>
        <v>265.142857142857</v>
      </c>
      <c r="W922" s="12">
        <f>W917+Assumptions!$C$23*K922</f>
        <v>265.142857142857</v>
      </c>
      <c r="X922" s="12">
        <f>X917+Assumptions!$C$23*L922</f>
        <v>265.142857142857</v>
      </c>
      <c r="Y922" s="12">
        <f>Y917+Assumptions!$C$23*M922</f>
        <v>265.142857142857</v>
      </c>
      <c r="Z922" s="12">
        <f>Z917+Assumptions!$C$23*N922</f>
        <v>265.142857142857</v>
      </c>
      <c r="AA922" s="12">
        <f>AA917+Assumptions!$C$23*O922</f>
        <v>265.142857142857</v>
      </c>
      <c r="AB922" s="12">
        <f>AB917+Assumptions!$C$23*P922</f>
        <v>265.142857142857</v>
      </c>
      <c r="AC922" s="12">
        <f>AC917+Assumptions!$C$23*Q922</f>
        <v>265.142857142857</v>
      </c>
      <c r="AD922" s="12">
        <f>AD917+Assumptions!$C$23*R922</f>
        <v>265.142857142857</v>
      </c>
      <c r="AE922" s="12">
        <f>AE917+Assumptions!$C$23*S922</f>
        <v>387.657142857143</v>
      </c>
      <c r="AF922" s="12">
        <f>AF917+Assumptions!$C$23*T922</f>
        <v>387.657142857143</v>
      </c>
      <c r="AG922" s="12">
        <f>AG917+Assumptions!$C$23*U922</f>
        <v>387.657142857143</v>
      </c>
      <c r="AH922" s="12">
        <f>AH917+Assumptions!$C$23*V922</f>
        <v>387.657142857143</v>
      </c>
      <c r="AI922" s="12">
        <f>AI917+Assumptions!$C$23*W922</f>
        <v>387.657142857143</v>
      </c>
      <c r="AJ922" s="12">
        <f>AJ917+Assumptions!$C$23*X922</f>
        <v>387.657142857143</v>
      </c>
      <c r="AK922" s="12">
        <f>AK917+Assumptions!$C$23*Y922</f>
        <v>387.657142857143</v>
      </c>
      <c r="AL922" s="12">
        <f>AL917+Assumptions!$C$23*Z922</f>
        <v>387.657142857143</v>
      </c>
      <c r="AM922" s="12">
        <f>AM917+Assumptions!$C$23*AA922</f>
        <v>387.657142857143</v>
      </c>
      <c r="AN922" s="12">
        <f>AN917+Assumptions!$C$23*AB922</f>
        <v>387.657142857143</v>
      </c>
      <c r="AO922" s="12">
        <f>AO917+Assumptions!$C$23*AC922</f>
        <v>387.657142857143</v>
      </c>
      <c r="AP922" s="12">
        <f>AP917+Assumptions!$C$23*AD922</f>
        <v>387.657142857143</v>
      </c>
    </row>
    <row r="923">
      <c r="A923" s="11" t="inlineStr">
        <is>
          <t>Annual members (paid in the last 12 months)</t>
        </is>
      </c>
      <c r="B923" s="14" t="inlineStr">
        <is>
          <t>members</t>
        </is>
      </c>
      <c r="C923" s="56">
        <f>R923</f>
        <v>1645.71428571429</v>
      </c>
      <c r="D923" s="56">
        <f>AD923</f>
        <v>3181.71428571429</v>
      </c>
      <c r="E923" s="56">
        <f>AP923</f>
        <v>4651.88571428571</v>
      </c>
      <c r="G923" s="12">
        <f>SUM(G922:G922)</f>
        <v>137.142857142857</v>
      </c>
      <c r="H923" s="12">
        <f>SUM(G922:H922)</f>
        <v>274.285714285714</v>
      </c>
      <c r="I923" s="12">
        <f>SUM(G922:I922)</f>
        <v>411.428571428571</v>
      </c>
      <c r="J923" s="12">
        <f>SUM(G922:J922)</f>
        <v>548.571428571429</v>
      </c>
      <c r="K923" s="12">
        <f>SUM(G922:K922)</f>
        <v>685.714285714286</v>
      </c>
      <c r="L923" s="12">
        <f>SUM(G922:L922)</f>
        <v>822.857142857143</v>
      </c>
      <c r="M923" s="12">
        <f>SUM(G922:M922)</f>
        <v>960</v>
      </c>
      <c r="N923" s="12">
        <f>SUM(G922:N922)</f>
        <v>1097.14285714286</v>
      </c>
      <c r="O923" s="12">
        <f>SUM(G922:O922)</f>
        <v>1234.28571428571</v>
      </c>
      <c r="P923" s="12">
        <f>SUM(G922:P922)</f>
        <v>1371.42857142857</v>
      </c>
      <c r="Q923" s="12">
        <f>SUM(G922:Q922)</f>
        <v>1508.57142857143</v>
      </c>
      <c r="R923" s="12">
        <f>SUM(G922:R922)</f>
        <v>1645.71428571429</v>
      </c>
      <c r="S923" s="12">
        <f>SUM(H922:S922)</f>
        <v>1773.71428571429</v>
      </c>
      <c r="T923" s="12">
        <f>SUM(I922:T922)</f>
        <v>1901.71428571429</v>
      </c>
      <c r="U923" s="12">
        <f>SUM(J922:U922)</f>
        <v>2029.71428571429</v>
      </c>
      <c r="V923" s="12">
        <f>SUM(K922:V922)</f>
        <v>2157.71428571429</v>
      </c>
      <c r="W923" s="12">
        <f>SUM(L922:W922)</f>
        <v>2285.71428571429</v>
      </c>
      <c r="X923" s="12">
        <f>SUM(M922:X922)</f>
        <v>2413.71428571429</v>
      </c>
      <c r="Y923" s="12">
        <f>SUM(N922:Y922)</f>
        <v>2541.71428571429</v>
      </c>
      <c r="Z923" s="12">
        <f>SUM(O922:Z922)</f>
        <v>2669.71428571429</v>
      </c>
      <c r="AA923" s="12">
        <f>SUM(P922:AA922)</f>
        <v>2797.71428571429</v>
      </c>
      <c r="AB923" s="12">
        <f>SUM(Q922:AB922)</f>
        <v>2925.71428571429</v>
      </c>
      <c r="AC923" s="12">
        <f>SUM(R922:AC922)</f>
        <v>3053.71428571429</v>
      </c>
      <c r="AD923" s="12">
        <f>SUM(S922:AD922)</f>
        <v>3181.71428571429</v>
      </c>
      <c r="AE923" s="12">
        <f>SUM(T922:AE922)</f>
        <v>3304.22857142857</v>
      </c>
      <c r="AF923" s="12">
        <f>SUM(U922:AF922)</f>
        <v>3426.74285714286</v>
      </c>
      <c r="AG923" s="12">
        <f>SUM(V922:AG922)</f>
        <v>3549.25714285714</v>
      </c>
      <c r="AH923" s="12">
        <f>SUM(W922:AH922)</f>
        <v>3671.77142857143</v>
      </c>
      <c r="AI923" s="12">
        <f>SUM(X922:AI922)</f>
        <v>3794.28571428571</v>
      </c>
      <c r="AJ923" s="12">
        <f>SUM(Y922:AJ922)</f>
        <v>3916.8</v>
      </c>
      <c r="AK923" s="12">
        <f>SUM(Z922:AK922)</f>
        <v>4039.31428571429</v>
      </c>
      <c r="AL923" s="12">
        <f>SUM(AA922:AL922)</f>
        <v>4161.82857142857</v>
      </c>
      <c r="AM923" s="12">
        <f>SUM(AB922:AM922)</f>
        <v>4284.34285714286</v>
      </c>
      <c r="AN923" s="12">
        <f>SUM(AC922:AN922)</f>
        <v>4406.85714285714</v>
      </c>
      <c r="AO923" s="12">
        <f>SUM(AD922:AO922)</f>
        <v>4529.37142857143</v>
      </c>
      <c r="AP923" s="12">
        <f>SUM(AE922:AP922)</f>
        <v>4651.88571428571</v>
      </c>
    </row>
    <row r="924">
      <c r="A924" s="11" t="inlineStr">
        <is>
          <t>New company seats</t>
        </is>
      </c>
      <c r="B924" s="14" t="inlineStr">
        <is>
          <t>seats</t>
        </is>
      </c>
      <c r="C924" s="56">
        <f>SUM(G924:R924)</f>
        <v>3200</v>
      </c>
      <c r="D924" s="56">
        <f>SUM(S924:AD924)</f>
        <v>4800</v>
      </c>
      <c r="E924" s="56">
        <f>SUM(AE924:AP924)</f>
        <v>4800</v>
      </c>
      <c r="G924" s="12">
        <f>IF(G906&gt;=Assumptions!$C$24,Assumptions!$C$25,0)</f>
        <v>0</v>
      </c>
      <c r="H924" s="12">
        <f>IF(H906&gt;=Assumptions!$C$24,Assumptions!$C$25,0)</f>
        <v>0</v>
      </c>
      <c r="I924" s="12">
        <f>IF(I906&gt;=Assumptions!$C$24,Assumptions!$C$25,0)</f>
        <v>0</v>
      </c>
      <c r="J924" s="12">
        <f>IF(J906&gt;=Assumptions!$C$24,Assumptions!$C$25,0)</f>
        <v>0</v>
      </c>
      <c r="K924" s="12">
        <f>IF(K906&gt;=Assumptions!$C$24,Assumptions!$C$25,0)</f>
        <v>400</v>
      </c>
      <c r="L924" s="12">
        <f>IF(L906&gt;=Assumptions!$C$24,Assumptions!$C$25,0)</f>
        <v>400</v>
      </c>
      <c r="M924" s="12">
        <f>IF(M906&gt;=Assumptions!$C$24,Assumptions!$C$25,0)</f>
        <v>400</v>
      </c>
      <c r="N924" s="12">
        <f>IF(N906&gt;=Assumptions!$C$24,Assumptions!$C$25,0)</f>
        <v>400</v>
      </c>
      <c r="O924" s="12">
        <f>IF(O906&gt;=Assumptions!$C$24,Assumptions!$C$25,0)</f>
        <v>400</v>
      </c>
      <c r="P924" s="12">
        <f>IF(P906&gt;=Assumptions!$C$24,Assumptions!$C$25,0)</f>
        <v>400</v>
      </c>
      <c r="Q924" s="12">
        <f>IF(Q906&gt;=Assumptions!$C$24,Assumptions!$C$25,0)</f>
        <v>400</v>
      </c>
      <c r="R924" s="12">
        <f>IF(R906&gt;=Assumptions!$C$24,Assumptions!$C$25,0)</f>
        <v>400</v>
      </c>
      <c r="S924" s="12">
        <f>IF(S906&gt;=Assumptions!$C$24,Assumptions!$C$25,0)</f>
        <v>400</v>
      </c>
      <c r="T924" s="12">
        <f>IF(T906&gt;=Assumptions!$C$24,Assumptions!$C$25,0)</f>
        <v>400</v>
      </c>
      <c r="U924" s="12">
        <f>IF(U906&gt;=Assumptions!$C$24,Assumptions!$C$25,0)</f>
        <v>400</v>
      </c>
      <c r="V924" s="12">
        <f>IF(V906&gt;=Assumptions!$C$24,Assumptions!$C$25,0)</f>
        <v>400</v>
      </c>
      <c r="W924" s="12">
        <f>IF(W906&gt;=Assumptions!$C$24,Assumptions!$C$25,0)</f>
        <v>400</v>
      </c>
      <c r="X924" s="12">
        <f>IF(X906&gt;=Assumptions!$C$24,Assumptions!$C$25,0)</f>
        <v>400</v>
      </c>
      <c r="Y924" s="12">
        <f>IF(Y906&gt;=Assumptions!$C$24,Assumptions!$C$25,0)</f>
        <v>400</v>
      </c>
      <c r="Z924" s="12">
        <f>IF(Z906&gt;=Assumptions!$C$24,Assumptions!$C$25,0)</f>
        <v>400</v>
      </c>
      <c r="AA924" s="12">
        <f>IF(AA906&gt;=Assumptions!$C$24,Assumptions!$C$25,0)</f>
        <v>400</v>
      </c>
      <c r="AB924" s="12">
        <f>IF(AB906&gt;=Assumptions!$C$24,Assumptions!$C$25,0)</f>
        <v>400</v>
      </c>
      <c r="AC924" s="12">
        <f>IF(AC906&gt;=Assumptions!$C$24,Assumptions!$C$25,0)</f>
        <v>400</v>
      </c>
      <c r="AD924" s="12">
        <f>IF(AD906&gt;=Assumptions!$C$24,Assumptions!$C$25,0)</f>
        <v>400</v>
      </c>
      <c r="AE924" s="12">
        <f>IF(AE906&gt;=Assumptions!$C$24,Assumptions!$C$25,0)</f>
        <v>400</v>
      </c>
      <c r="AF924" s="12">
        <f>IF(AF906&gt;=Assumptions!$C$24,Assumptions!$C$25,0)</f>
        <v>400</v>
      </c>
      <c r="AG924" s="12">
        <f>IF(AG906&gt;=Assumptions!$C$24,Assumptions!$C$25,0)</f>
        <v>400</v>
      </c>
      <c r="AH924" s="12">
        <f>IF(AH906&gt;=Assumptions!$C$24,Assumptions!$C$25,0)</f>
        <v>400</v>
      </c>
      <c r="AI924" s="12">
        <f>IF(AI906&gt;=Assumptions!$C$24,Assumptions!$C$25,0)</f>
        <v>400</v>
      </c>
      <c r="AJ924" s="12">
        <f>IF(AJ906&gt;=Assumptions!$C$24,Assumptions!$C$25,0)</f>
        <v>400</v>
      </c>
      <c r="AK924" s="12">
        <f>IF(AK906&gt;=Assumptions!$C$24,Assumptions!$C$25,0)</f>
        <v>400</v>
      </c>
      <c r="AL924" s="12">
        <f>IF(AL906&gt;=Assumptions!$C$24,Assumptions!$C$25,0)</f>
        <v>400</v>
      </c>
      <c r="AM924" s="12">
        <f>IF(AM906&gt;=Assumptions!$C$24,Assumptions!$C$25,0)</f>
        <v>400</v>
      </c>
      <c r="AN924" s="12">
        <f>IF(AN906&gt;=Assumptions!$C$24,Assumptions!$C$25,0)</f>
        <v>400</v>
      </c>
      <c r="AO924" s="12">
        <f>IF(AO906&gt;=Assumptions!$C$24,Assumptions!$C$25,0)</f>
        <v>400</v>
      </c>
      <c r="AP924" s="12">
        <f>IF(AP906&gt;=Assumptions!$C$24,Assumptions!$C$25,0)</f>
        <v>400</v>
      </c>
    </row>
    <row r="925">
      <c r="A925" s="11" t="inlineStr">
        <is>
          <t>Company seats billed this month (new and renewals)</t>
        </is>
      </c>
      <c r="B925" s="14" t="inlineStr">
        <is>
          <t>seats</t>
        </is>
      </c>
      <c r="C925" s="56">
        <f>SUM(G925:R925)</f>
        <v>3200</v>
      </c>
      <c r="D925" s="56">
        <f>SUM(S925:AD925)</f>
        <v>7520</v>
      </c>
      <c r="E925" s="56">
        <f>SUM(AE925:AP925)</f>
        <v>11192</v>
      </c>
      <c r="G925" s="12">
        <f>G924</f>
        <v>0</v>
      </c>
      <c r="H925" s="12">
        <f>H924</f>
        <v>0</v>
      </c>
      <c r="I925" s="12">
        <f>I924</f>
        <v>0</v>
      </c>
      <c r="J925" s="12">
        <f>J924</f>
        <v>0</v>
      </c>
      <c r="K925" s="12">
        <f>K924</f>
        <v>400</v>
      </c>
      <c r="L925" s="12">
        <f>L924</f>
        <v>400</v>
      </c>
      <c r="M925" s="12">
        <f>M924</f>
        <v>400</v>
      </c>
      <c r="N925" s="12">
        <f>N924</f>
        <v>400</v>
      </c>
      <c r="O925" s="12">
        <f>O924</f>
        <v>400</v>
      </c>
      <c r="P925" s="12">
        <f>P924</f>
        <v>400</v>
      </c>
      <c r="Q925" s="12">
        <f>Q924</f>
        <v>400</v>
      </c>
      <c r="R925" s="12">
        <f>R924</f>
        <v>400</v>
      </c>
      <c r="S925" s="12">
        <f>S924+Assumptions!$C$27*G925</f>
        <v>400</v>
      </c>
      <c r="T925" s="12">
        <f>T924+Assumptions!$C$27*H925</f>
        <v>400</v>
      </c>
      <c r="U925" s="12">
        <f>U924+Assumptions!$C$27*I925</f>
        <v>400</v>
      </c>
      <c r="V925" s="12">
        <f>V924+Assumptions!$C$27*J925</f>
        <v>400</v>
      </c>
      <c r="W925" s="12">
        <f>W924+Assumptions!$C$27*K925</f>
        <v>740</v>
      </c>
      <c r="X925" s="12">
        <f>X924+Assumptions!$C$27*L925</f>
        <v>740</v>
      </c>
      <c r="Y925" s="12">
        <f>Y924+Assumptions!$C$27*M925</f>
        <v>740</v>
      </c>
      <c r="Z925" s="12">
        <f>Z924+Assumptions!$C$27*N925</f>
        <v>740</v>
      </c>
      <c r="AA925" s="12">
        <f>AA924+Assumptions!$C$27*O925</f>
        <v>740</v>
      </c>
      <c r="AB925" s="12">
        <f>AB924+Assumptions!$C$27*P925</f>
        <v>740</v>
      </c>
      <c r="AC925" s="12">
        <f>AC924+Assumptions!$C$27*Q925</f>
        <v>740</v>
      </c>
      <c r="AD925" s="12">
        <f>AD924+Assumptions!$C$27*R925</f>
        <v>740</v>
      </c>
      <c r="AE925" s="12">
        <f>AE924+Assumptions!$C$27*S925</f>
        <v>740</v>
      </c>
      <c r="AF925" s="12">
        <f>AF924+Assumptions!$C$27*T925</f>
        <v>740</v>
      </c>
      <c r="AG925" s="12">
        <f>AG924+Assumptions!$C$27*U925</f>
        <v>740</v>
      </c>
      <c r="AH925" s="12">
        <f>AH924+Assumptions!$C$27*V925</f>
        <v>740</v>
      </c>
      <c r="AI925" s="12">
        <f>AI924+Assumptions!$C$27*W925</f>
        <v>1029</v>
      </c>
      <c r="AJ925" s="12">
        <f>AJ924+Assumptions!$C$27*X925</f>
        <v>1029</v>
      </c>
      <c r="AK925" s="12">
        <f>AK924+Assumptions!$C$27*Y925</f>
        <v>1029</v>
      </c>
      <c r="AL925" s="12">
        <f>AL924+Assumptions!$C$27*Z925</f>
        <v>1029</v>
      </c>
      <c r="AM925" s="12">
        <f>AM924+Assumptions!$C$27*AA925</f>
        <v>1029</v>
      </c>
      <c r="AN925" s="12">
        <f>AN924+Assumptions!$C$27*AB925</f>
        <v>1029</v>
      </c>
      <c r="AO925" s="12">
        <f>AO924+Assumptions!$C$27*AC925</f>
        <v>1029</v>
      </c>
      <c r="AP925" s="12">
        <f>AP924+Assumptions!$C$27*AD925</f>
        <v>1029</v>
      </c>
    </row>
    <row r="926">
      <c r="A926" s="11" t="inlineStr">
        <is>
          <t>Company seats (billed in the last 12 months)</t>
        </is>
      </c>
      <c r="B926" s="14" t="inlineStr">
        <is>
          <t>seats</t>
        </is>
      </c>
      <c r="C926" s="56">
        <f>R926</f>
        <v>3200</v>
      </c>
      <c r="D926" s="56">
        <f>AD926</f>
        <v>7520</v>
      </c>
      <c r="E926" s="56">
        <f>AP926</f>
        <v>11192</v>
      </c>
      <c r="G926" s="12">
        <f>SUM(G925:G925)</f>
        <v>0</v>
      </c>
      <c r="H926" s="12">
        <f>SUM(G925:H925)</f>
        <v>0</v>
      </c>
      <c r="I926" s="12">
        <f>SUM(G925:I925)</f>
        <v>0</v>
      </c>
      <c r="J926" s="12">
        <f>SUM(G925:J925)</f>
        <v>0</v>
      </c>
      <c r="K926" s="12">
        <f>SUM(G925:K925)</f>
        <v>400</v>
      </c>
      <c r="L926" s="12">
        <f>SUM(G925:L925)</f>
        <v>800</v>
      </c>
      <c r="M926" s="12">
        <f>SUM(G925:M925)</f>
        <v>1200</v>
      </c>
      <c r="N926" s="12">
        <f>SUM(G925:N925)</f>
        <v>1600</v>
      </c>
      <c r="O926" s="12">
        <f>SUM(G925:O925)</f>
        <v>2000</v>
      </c>
      <c r="P926" s="12">
        <f>SUM(G925:P925)</f>
        <v>2400</v>
      </c>
      <c r="Q926" s="12">
        <f>SUM(G925:Q925)</f>
        <v>2800</v>
      </c>
      <c r="R926" s="12">
        <f>SUM(G925:R925)</f>
        <v>3200</v>
      </c>
      <c r="S926" s="12">
        <f>SUM(H925:S925)</f>
        <v>3600</v>
      </c>
      <c r="T926" s="12">
        <f>SUM(I925:T925)</f>
        <v>4000</v>
      </c>
      <c r="U926" s="12">
        <f>SUM(J925:U925)</f>
        <v>4400</v>
      </c>
      <c r="V926" s="12">
        <f>SUM(K925:V925)</f>
        <v>4800</v>
      </c>
      <c r="W926" s="12">
        <f>SUM(L925:W925)</f>
        <v>5140</v>
      </c>
      <c r="X926" s="12">
        <f>SUM(M925:X925)</f>
        <v>5480</v>
      </c>
      <c r="Y926" s="12">
        <f>SUM(N925:Y925)</f>
        <v>5820</v>
      </c>
      <c r="Z926" s="12">
        <f>SUM(O925:Z925)</f>
        <v>6160</v>
      </c>
      <c r="AA926" s="12">
        <f>SUM(P925:AA925)</f>
        <v>6500</v>
      </c>
      <c r="AB926" s="12">
        <f>SUM(Q925:AB925)</f>
        <v>6840</v>
      </c>
      <c r="AC926" s="12">
        <f>SUM(R925:AC925)</f>
        <v>7180</v>
      </c>
      <c r="AD926" s="12">
        <f>SUM(S925:AD925)</f>
        <v>7520</v>
      </c>
      <c r="AE926" s="12">
        <f>SUM(T925:AE925)</f>
        <v>7860</v>
      </c>
      <c r="AF926" s="12">
        <f>SUM(U925:AF925)</f>
        <v>8200</v>
      </c>
      <c r="AG926" s="12">
        <f>SUM(V925:AG925)</f>
        <v>8540</v>
      </c>
      <c r="AH926" s="12">
        <f>SUM(W925:AH925)</f>
        <v>8880</v>
      </c>
      <c r="AI926" s="12">
        <f>SUM(X925:AI925)</f>
        <v>9169</v>
      </c>
      <c r="AJ926" s="12">
        <f>SUM(Y925:AJ925)</f>
        <v>9458</v>
      </c>
      <c r="AK926" s="12">
        <f>SUM(Z925:AK925)</f>
        <v>9747</v>
      </c>
      <c r="AL926" s="12">
        <f>SUM(AA925:AL925)</f>
        <v>10036</v>
      </c>
      <c r="AM926" s="12">
        <f>SUM(AB925:AM925)</f>
        <v>10325</v>
      </c>
      <c r="AN926" s="12">
        <f>SUM(AC925:AN925)</f>
        <v>10614</v>
      </c>
      <c r="AO926" s="12">
        <f>SUM(AD925:AO925)</f>
        <v>10903</v>
      </c>
      <c r="AP926" s="12">
        <f>SUM(AE925:AP925)</f>
        <v>11192</v>
      </c>
    </row>
    <row r="927">
      <c r="A927" s="11" t="inlineStr">
        <is>
          <t>Individual members</t>
        </is>
      </c>
      <c r="B927" s="14" t="inlineStr">
        <is>
          <t>members</t>
        </is>
      </c>
      <c r="C927" s="56">
        <f>R927</f>
        <v>3329.48869512549</v>
      </c>
      <c r="D927" s="56">
        <f>AD927</f>
        <v>6140.60888342575</v>
      </c>
      <c r="E927" s="56">
        <f>AP927</f>
        <v>8730.86692024626</v>
      </c>
      <c r="G927" s="12">
        <f>G920+G921+G923</f>
        <v>342.857142857143</v>
      </c>
      <c r="H927" s="12">
        <f>H920+H921+H923</f>
        <v>670.285714285714</v>
      </c>
      <c r="I927" s="12">
        <f>I920+I921+I923</f>
        <v>983.581714285714</v>
      </c>
      <c r="J927" s="12">
        <f>J920+J921+J923</f>
        <v>1283.91894857143</v>
      </c>
      <c r="K927" s="12">
        <f>K920+K921+K923</f>
        <v>1572.36169234286</v>
      </c>
      <c r="L927" s="12">
        <f>L920+L921+L923</f>
        <v>1849.87595437714</v>
      </c>
      <c r="M927" s="12">
        <f>M920+M921+M923</f>
        <v>2117.33950220325</v>
      </c>
      <c r="N927" s="12">
        <f>N920+N921+N923</f>
        <v>2375.55079026342</v>
      </c>
      <c r="O927" s="12">
        <f>O920+O921+O923</f>
        <v>2625.23691634261</v>
      </c>
      <c r="P927" s="12">
        <f>P920+P921+P923</f>
        <v>2867.0607168948</v>
      </c>
      <c r="Q927" s="12">
        <f>Q920+Q921+Q923</f>
        <v>3101.6270989785</v>
      </c>
      <c r="R927" s="12">
        <f>R920+R921+R923</f>
        <v>3329.48869512549</v>
      </c>
      <c r="S927" s="12">
        <f>S920+S921+S923</f>
        <v>3610.57948885337</v>
      </c>
      <c r="T927" s="12">
        <f>T920+T921+T923</f>
        <v>3880.79076396248</v>
      </c>
      <c r="U927" s="12">
        <f>U920+U921+U923</f>
        <v>4140.97858008934</v>
      </c>
      <c r="V927" s="12">
        <f>V920+V921+V923</f>
        <v>4391.92323866998</v>
      </c>
      <c r="W927" s="12">
        <f>W920+W921+W923</f>
        <v>4634.33675578661</v>
      </c>
      <c r="X927" s="12">
        <f>X920+X921+X923</f>
        <v>4868.86953536096</v>
      </c>
      <c r="Y927" s="12">
        <f>Y920+Y921+Y923</f>
        <v>5096.11633282741</v>
      </c>
      <c r="Z927" s="12">
        <f>Z920+Z921+Z923</f>
        <v>5316.62158895244</v>
      </c>
      <c r="AA927" s="12">
        <f>AA920+AA921+AA923</f>
        <v>5530.88420423575</v>
      </c>
      <c r="AB927" s="12">
        <f>AB920+AB921+AB923</f>
        <v>5739.36181618475</v>
      </c>
      <c r="AC927" s="12">
        <f>AC920+AC921+AC923</f>
        <v>5942.47463456958</v>
      </c>
      <c r="AD927" s="12">
        <f>AD920+AD921+AD923</f>
        <v>6140.60888342575</v>
      </c>
      <c r="AE927" s="12">
        <f>AE920+AE921+AE923</f>
        <v>6397.20560726177</v>
      </c>
      <c r="AF927" s="12">
        <f>AF920+AF921+AF923</f>
        <v>6644.36345113235</v>
      </c>
      <c r="AG927" s="12">
        <f>AG920+AG921+AG923</f>
        <v>6882.8160198768</v>
      </c>
      <c r="AH927" s="12">
        <f>AH920+AH921+AH923</f>
        <v>7113.23282939909</v>
      </c>
      <c r="AI927" s="12">
        <f>AI920+AI921+AI923</f>
        <v>7336.22556072141</v>
      </c>
      <c r="AJ927" s="12">
        <f>AJ920+AJ921+AJ923</f>
        <v>7552.35364974831</v>
      </c>
      <c r="AK927" s="12">
        <f>AK920+AK921+AK923</f>
        <v>7762.12928728461</v>
      </c>
      <c r="AL927" s="12">
        <f>AL920+AL921+AL923</f>
        <v>7966.02189521476</v>
      </c>
      <c r="AM927" s="12">
        <f>AM920+AM921+AM923</f>
        <v>8164.46213713475</v>
      </c>
      <c r="AN927" s="12">
        <f>AN920+AN921+AN923</f>
        <v>8357.84551500645</v>
      </c>
      <c r="AO927" s="12">
        <f>AO920+AO921+AO923</f>
        <v>8546.53559747387</v>
      </c>
      <c r="AP927" s="12">
        <f>AP920+AP921+AP923</f>
        <v>8730.86692024626</v>
      </c>
    </row>
    <row r="928">
      <c r="A928" s="38" t="inlineStr">
        <is>
          <t>Active members (individual and company seats)</t>
        </is>
      </c>
      <c r="B928" s="58" t="inlineStr">
        <is>
          <t>members</t>
        </is>
      </c>
      <c r="C928" s="59">
        <f>R928</f>
        <v>6529.48869512549</v>
      </c>
      <c r="D928" s="59">
        <f>AD928</f>
        <v>13660.6088834258</v>
      </c>
      <c r="E928" s="59">
        <f>AP928</f>
        <v>19922.8669202463</v>
      </c>
      <c r="F928" s="40" t="n"/>
      <c r="G928" s="51">
        <f>G927+G926</f>
        <v>342.857142857143</v>
      </c>
      <c r="H928" s="51">
        <f>H927+H926</f>
        <v>670.285714285714</v>
      </c>
      <c r="I928" s="51">
        <f>I927+I926</f>
        <v>983.581714285714</v>
      </c>
      <c r="J928" s="51">
        <f>J927+J926</f>
        <v>1283.91894857143</v>
      </c>
      <c r="K928" s="51">
        <f>K927+K926</f>
        <v>1972.36169234286</v>
      </c>
      <c r="L928" s="51">
        <f>L927+L926</f>
        <v>2649.87595437714</v>
      </c>
      <c r="M928" s="51">
        <f>M927+M926</f>
        <v>3317.33950220325</v>
      </c>
      <c r="N928" s="51">
        <f>N927+N926</f>
        <v>3975.55079026342</v>
      </c>
      <c r="O928" s="51">
        <f>O927+O926</f>
        <v>4625.23691634261</v>
      </c>
      <c r="P928" s="51">
        <f>P927+P926</f>
        <v>5267.0607168948</v>
      </c>
      <c r="Q928" s="51">
        <f>Q927+Q926</f>
        <v>5901.6270989785</v>
      </c>
      <c r="R928" s="51">
        <f>R927+R926</f>
        <v>6529.48869512549</v>
      </c>
      <c r="S928" s="51">
        <f>S927+S926</f>
        <v>7210.57948885337</v>
      </c>
      <c r="T928" s="51">
        <f>T927+T926</f>
        <v>7880.79076396248</v>
      </c>
      <c r="U928" s="51">
        <f>U927+U926</f>
        <v>8540.97858008934</v>
      </c>
      <c r="V928" s="51">
        <f>V927+V926</f>
        <v>9191.92323866998</v>
      </c>
      <c r="W928" s="51">
        <f>W927+W926</f>
        <v>9774.33675578661</v>
      </c>
      <c r="X928" s="51">
        <f>X927+X926</f>
        <v>10348.869535361</v>
      </c>
      <c r="Y928" s="51">
        <f>Y927+Y926</f>
        <v>10916.1163328274</v>
      </c>
      <c r="Z928" s="51">
        <f>Z927+Z926</f>
        <v>11476.6215889524</v>
      </c>
      <c r="AA928" s="51">
        <f>AA927+AA926</f>
        <v>12030.8842042358</v>
      </c>
      <c r="AB928" s="51">
        <f>AB927+AB926</f>
        <v>12579.3618161848</v>
      </c>
      <c r="AC928" s="51">
        <f>AC927+AC926</f>
        <v>13122.4746345696</v>
      </c>
      <c r="AD928" s="51">
        <f>AD927+AD926</f>
        <v>13660.6088834258</v>
      </c>
      <c r="AE928" s="51">
        <f>AE927+AE926</f>
        <v>14257.2056072618</v>
      </c>
      <c r="AF928" s="51">
        <f>AF927+AF926</f>
        <v>14844.3634511323</v>
      </c>
      <c r="AG928" s="51">
        <f>AG927+AG926</f>
        <v>15422.8160198768</v>
      </c>
      <c r="AH928" s="51">
        <f>AH927+AH926</f>
        <v>15993.2328293991</v>
      </c>
      <c r="AI928" s="51">
        <f>AI927+AI926</f>
        <v>16505.2255607214</v>
      </c>
      <c r="AJ928" s="51">
        <f>AJ927+AJ926</f>
        <v>17010.3536497483</v>
      </c>
      <c r="AK928" s="51">
        <f>AK927+AK926</f>
        <v>17509.1292872846</v>
      </c>
      <c r="AL928" s="51">
        <f>AL927+AL926</f>
        <v>18002.0218952148</v>
      </c>
      <c r="AM928" s="51">
        <f>AM927+AM926</f>
        <v>18489.4621371347</v>
      </c>
      <c r="AN928" s="51">
        <f>AN927+AN926</f>
        <v>18971.8455150064</v>
      </c>
      <c r="AO928" s="51">
        <f>AO927+AO926</f>
        <v>19449.5355974739</v>
      </c>
      <c r="AP928" s="51">
        <f>AP927+AP926</f>
        <v>19922.8669202463</v>
      </c>
    </row>
    <row r="929">
      <c r="A929" s="35" t="inlineStr">
        <is>
          <t>Revenue (AED)</t>
        </is>
      </c>
      <c r="B929" s="14" t="inlineStr">
        <is>
          <t>member-months</t>
        </is>
      </c>
      <c r="C929" s="56">
        <f>SUM(G929:R929)</f>
        <v>37519.1848865281</v>
      </c>
      <c r="D929" s="56">
        <f>SUM(S929:AD929)</f>
        <v>126733.545822918</v>
      </c>
      <c r="E929" s="56">
        <f>SUM(AE929:AP929)</f>
        <v>206378.0584705</v>
      </c>
      <c r="G929" s="12">
        <f>G928</f>
        <v>342.857142857143</v>
      </c>
      <c r="H929" s="12">
        <f>H928</f>
        <v>670.285714285714</v>
      </c>
      <c r="I929" s="12">
        <f>I928</f>
        <v>983.581714285714</v>
      </c>
      <c r="J929" s="12">
        <f>J928</f>
        <v>1283.91894857143</v>
      </c>
      <c r="K929" s="12">
        <f>K928</f>
        <v>1972.36169234286</v>
      </c>
      <c r="L929" s="12">
        <f>L928</f>
        <v>2649.87595437714</v>
      </c>
      <c r="M929" s="12">
        <f>M928</f>
        <v>3317.33950220325</v>
      </c>
      <c r="N929" s="12">
        <f>N928</f>
        <v>3975.55079026342</v>
      </c>
      <c r="O929" s="12">
        <f>O928</f>
        <v>4625.23691634261</v>
      </c>
      <c r="P929" s="12">
        <f>P928</f>
        <v>5267.0607168948</v>
      </c>
      <c r="Q929" s="12">
        <f>Q928</f>
        <v>5901.6270989785</v>
      </c>
      <c r="R929" s="12">
        <f>R928</f>
        <v>6529.48869512549</v>
      </c>
      <c r="S929" s="12">
        <f>S928</f>
        <v>7210.57948885337</v>
      </c>
      <c r="T929" s="12">
        <f>T928</f>
        <v>7880.79076396248</v>
      </c>
      <c r="U929" s="12">
        <f>U928</f>
        <v>8540.97858008934</v>
      </c>
      <c r="V929" s="12">
        <f>V928</f>
        <v>9191.92323866998</v>
      </c>
      <c r="W929" s="12">
        <f>W928</f>
        <v>9774.33675578661</v>
      </c>
      <c r="X929" s="12">
        <f>X928</f>
        <v>10348.869535361</v>
      </c>
      <c r="Y929" s="12">
        <f>Y928</f>
        <v>10916.1163328274</v>
      </c>
      <c r="Z929" s="12">
        <f>Z928</f>
        <v>11476.6215889524</v>
      </c>
      <c r="AA929" s="12">
        <f>AA928</f>
        <v>12030.8842042358</v>
      </c>
      <c r="AB929" s="12">
        <f>AB928</f>
        <v>12579.3618161848</v>
      </c>
      <c r="AC929" s="12">
        <f>AC928</f>
        <v>13122.4746345696</v>
      </c>
      <c r="AD929" s="12">
        <f>AD928</f>
        <v>13660.6088834258</v>
      </c>
      <c r="AE929" s="12">
        <f>AE928</f>
        <v>14257.2056072618</v>
      </c>
      <c r="AF929" s="12">
        <f>AF928</f>
        <v>14844.3634511323</v>
      </c>
      <c r="AG929" s="12">
        <f>AG928</f>
        <v>15422.8160198768</v>
      </c>
      <c r="AH929" s="12">
        <f>AH928</f>
        <v>15993.2328293991</v>
      </c>
      <c r="AI929" s="12">
        <f>AI928</f>
        <v>16505.2255607214</v>
      </c>
      <c r="AJ929" s="12">
        <f>AJ928</f>
        <v>17010.3536497483</v>
      </c>
      <c r="AK929" s="12">
        <f>AK928</f>
        <v>17509.1292872846</v>
      </c>
      <c r="AL929" s="12">
        <f>AL928</f>
        <v>18002.0218952148</v>
      </c>
      <c r="AM929" s="12">
        <f>AM928</f>
        <v>18489.4621371347</v>
      </c>
      <c r="AN929" s="12">
        <f>AN928</f>
        <v>18971.8455150064</v>
      </c>
      <c r="AO929" s="12">
        <f>AO928</f>
        <v>19449.5355974739</v>
      </c>
      <c r="AP929" s="12">
        <f>AP928</f>
        <v>19922.8669202463</v>
      </c>
    </row>
    <row r="930">
      <c r="A930" s="11" t="inlineStr">
        <is>
          <t>Insured members</t>
        </is>
      </c>
      <c r="B930" s="14" t="inlineStr">
        <is>
          <t>members</t>
        </is>
      </c>
      <c r="C930" s="56">
        <f>R930</f>
        <v>979.423304268823</v>
      </c>
      <c r="D930" s="56">
        <f>AD930</f>
        <v>2049.09133251386</v>
      </c>
      <c r="E930" s="56">
        <f>AP930</f>
        <v>2988.43003803694</v>
      </c>
      <c r="G930" s="12">
        <f>IF(G906&gt;=Assumptions!$C$41,Assumptions!$C$42*G928,0)</f>
        <v>0</v>
      </c>
      <c r="H930" s="12">
        <f>IF(H906&gt;=Assumptions!$C$41,Assumptions!$C$42*H928,0)</f>
        <v>0</v>
      </c>
      <c r="I930" s="12">
        <f>IF(I906&gt;=Assumptions!$C$41,Assumptions!$C$42*I928,0)</f>
        <v>0</v>
      </c>
      <c r="J930" s="12">
        <f>IF(J906&gt;=Assumptions!$C$41,Assumptions!$C$42*J928,0)</f>
        <v>0</v>
      </c>
      <c r="K930" s="12">
        <f>IF(K906&gt;=Assumptions!$C$41,Assumptions!$C$42*K928,0)</f>
        <v>0</v>
      </c>
      <c r="L930" s="12">
        <f>IF(L906&gt;=Assumptions!$C$41,Assumptions!$C$42*L928,0)</f>
        <v>397.481393156571</v>
      </c>
      <c r="M930" s="12">
        <f>IF(M906&gt;=Assumptions!$C$41,Assumptions!$C$42*M928,0)</f>
        <v>497.600925330487</v>
      </c>
      <c r="N930" s="12">
        <f>IF(N906&gt;=Assumptions!$C$41,Assumptions!$C$42*N928,0)</f>
        <v>596.332618539513</v>
      </c>
      <c r="O930" s="12">
        <f>IF(O906&gt;=Assumptions!$C$41,Assumptions!$C$42*O928,0)</f>
        <v>693.785537451392</v>
      </c>
      <c r="P930" s="12">
        <f>IF(P906&gt;=Assumptions!$C$41,Assumptions!$C$42*P928,0)</f>
        <v>790.05910753422</v>
      </c>
      <c r="Q930" s="12">
        <f>IF(Q906&gt;=Assumptions!$C$41,Assumptions!$C$42*Q928,0)</f>
        <v>885.244064846774</v>
      </c>
      <c r="R930" s="12">
        <f>IF(R906&gt;=Assumptions!$C$41,Assumptions!$C$42*R928,0)</f>
        <v>979.423304268823</v>
      </c>
      <c r="S930" s="12">
        <f>IF(S906&gt;=Assumptions!$C$41,Assumptions!$C$42*S928,0)</f>
        <v>1081.58692332801</v>
      </c>
      <c r="T930" s="12">
        <f>IF(T906&gt;=Assumptions!$C$41,Assumptions!$C$42*T928,0)</f>
        <v>1182.11861459437</v>
      </c>
      <c r="U930" s="12">
        <f>IF(U906&gt;=Assumptions!$C$41,Assumptions!$C$42*U928,0)</f>
        <v>1281.1467870134</v>
      </c>
      <c r="V930" s="12">
        <f>IF(V906&gt;=Assumptions!$C$41,Assumptions!$C$42*V928,0)</f>
        <v>1378.7884858005</v>
      </c>
      <c r="W930" s="12">
        <f>IF(W906&gt;=Assumptions!$C$41,Assumptions!$C$42*W928,0)</f>
        <v>1466.15051336799</v>
      </c>
      <c r="X930" s="12">
        <f>IF(X906&gt;=Assumptions!$C$41,Assumptions!$C$42*X928,0)</f>
        <v>1552.33043030414</v>
      </c>
      <c r="Y930" s="12">
        <f>IF(Y906&gt;=Assumptions!$C$41,Assumptions!$C$42*Y928,0)</f>
        <v>1637.41744992411</v>
      </c>
      <c r="Z930" s="12">
        <f>IF(Z906&gt;=Assumptions!$C$41,Assumptions!$C$42*Z928,0)</f>
        <v>1721.49323834287</v>
      </c>
      <c r="AA930" s="12">
        <f>IF(AA906&gt;=Assumptions!$C$41,Assumptions!$C$42*AA928,0)</f>
        <v>1804.63263063536</v>
      </c>
      <c r="AB930" s="12">
        <f>IF(AB906&gt;=Assumptions!$C$41,Assumptions!$C$42*AB928,0)</f>
        <v>1886.90427242771</v>
      </c>
      <c r="AC930" s="12">
        <f>IF(AC906&gt;=Assumptions!$C$41,Assumptions!$C$42*AC928,0)</f>
        <v>1968.37119518544</v>
      </c>
      <c r="AD930" s="12">
        <f>IF(AD906&gt;=Assumptions!$C$41,Assumptions!$C$42*AD928,0)</f>
        <v>2049.09133251386</v>
      </c>
      <c r="AE930" s="12">
        <f>IF(AE906&gt;=Assumptions!$C$41,Assumptions!$C$42*AE928,0)</f>
        <v>2138.58084108926</v>
      </c>
      <c r="AF930" s="12">
        <f>IF(AF906&gt;=Assumptions!$C$41,Assumptions!$C$42*AF928,0)</f>
        <v>2226.65451766985</v>
      </c>
      <c r="AG930" s="12">
        <f>IF(AG906&gt;=Assumptions!$C$41,Assumptions!$C$42*AG928,0)</f>
        <v>2313.42240298152</v>
      </c>
      <c r="AH930" s="12">
        <f>IF(AH906&gt;=Assumptions!$C$41,Assumptions!$C$42*AH928,0)</f>
        <v>2398.98492440986</v>
      </c>
      <c r="AI930" s="12">
        <f>IF(AI906&gt;=Assumptions!$C$41,Assumptions!$C$42*AI928,0)</f>
        <v>2475.78383410821</v>
      </c>
      <c r="AJ930" s="12">
        <f>IF(AJ906&gt;=Assumptions!$C$41,Assumptions!$C$42*AJ928,0)</f>
        <v>2551.55304746225</v>
      </c>
      <c r="AK930" s="12">
        <f>IF(AK906&gt;=Assumptions!$C$41,Assumptions!$C$42*AK928,0)</f>
        <v>2626.36939309269</v>
      </c>
      <c r="AL930" s="12">
        <f>IF(AL906&gt;=Assumptions!$C$41,Assumptions!$C$42*AL928,0)</f>
        <v>2700.30328428221</v>
      </c>
      <c r="AM930" s="12">
        <f>IF(AM906&gt;=Assumptions!$C$41,Assumptions!$C$42*AM928,0)</f>
        <v>2773.41932057021</v>
      </c>
      <c r="AN930" s="12">
        <f>IF(AN906&gt;=Assumptions!$C$41,Assumptions!$C$42*AN928,0)</f>
        <v>2845.77682725097</v>
      </c>
      <c r="AO930" s="12">
        <f>IF(AO906&gt;=Assumptions!$C$41,Assumptions!$C$42*AO928,0)</f>
        <v>2917.43033962108</v>
      </c>
      <c r="AP930" s="12">
        <f>IF(AP906&gt;=Assumptions!$C$41,Assumptions!$C$42*AP928,0)</f>
        <v>2988.43003803694</v>
      </c>
    </row>
    <row r="933">
      <c r="A933" s="11" t="inlineStr">
        <is>
          <t>Gross bookings: weekly plan</t>
        </is>
      </c>
      <c r="B933" s="14" t="inlineStr">
        <is>
          <t>AED</t>
        </is>
      </c>
      <c r="C933" s="56">
        <f>SUM(G933:R933)</f>
        <v>290985.303361024</v>
      </c>
      <c r="D933" s="56">
        <f>SUM(S933:AD933)</f>
        <v>598072.686868932</v>
      </c>
      <c r="E933" s="56">
        <f>SUM(AE933:AP933)</f>
        <v>810409.394156871</v>
      </c>
      <c r="G933" s="12">
        <f>G920*Assumptions!$C$30*Assumptions!$C$31/12</f>
        <v>5588.478</v>
      </c>
      <c r="H933" s="12">
        <f>H920*Assumptions!$C$30*Assumptions!$C$31/12</f>
        <v>10506.33864</v>
      </c>
      <c r="I933" s="12">
        <f>I920*Assumptions!$C$30*Assumptions!$C$31/12</f>
        <v>14834.0560032</v>
      </c>
      <c r="J933" s="12">
        <f>J920*Assumptions!$C$30*Assumptions!$C$31/12</f>
        <v>18642.447282816</v>
      </c>
      <c r="K933" s="12">
        <f>K920*Assumptions!$C$30*Assumptions!$C$31/12</f>
        <v>21993.8316088781</v>
      </c>
      <c r="L933" s="12">
        <f>L920*Assumptions!$C$30*Assumptions!$C$31/12</f>
        <v>24943.0498158127</v>
      </c>
      <c r="M933" s="12">
        <f>M920*Assumptions!$C$30*Assumptions!$C$31/12</f>
        <v>27538.3618379152</v>
      </c>
      <c r="N933" s="12">
        <f>N920*Assumptions!$C$30*Assumptions!$C$31/12</f>
        <v>29822.2364173654</v>
      </c>
      <c r="O933" s="12">
        <f>O920*Assumptions!$C$30*Assumptions!$C$31/12</f>
        <v>31832.0460472815</v>
      </c>
      <c r="P933" s="12">
        <f>P920*Assumptions!$C$30*Assumptions!$C$31/12</f>
        <v>33600.6785216077</v>
      </c>
      <c r="Q933" s="12">
        <f>Q920*Assumptions!$C$30*Assumptions!$C$31/12</f>
        <v>35157.0750990148</v>
      </c>
      <c r="R933" s="12">
        <f>R920*Assumptions!$C$30*Assumptions!$C$31/12</f>
        <v>36526.704087133</v>
      </c>
      <c r="S933" s="12">
        <f>S920*Assumptions!$C$30*Assumptions!$C$31/12</f>
        <v>39594.8035966771</v>
      </c>
      <c r="T933" s="12">
        <f>T920*Assumptions!$C$30*Assumptions!$C$31/12</f>
        <v>42294.7311650758</v>
      </c>
      <c r="U933" s="12">
        <f>U920*Assumptions!$C$30*Assumptions!$C$31/12</f>
        <v>44670.6674252667</v>
      </c>
      <c r="V933" s="12">
        <f>V920*Assumptions!$C$30*Assumptions!$C$31/12</f>
        <v>46761.4913342347</v>
      </c>
      <c r="W933" s="12">
        <f>W920*Assumptions!$C$30*Assumptions!$C$31/12</f>
        <v>48601.4163741265</v>
      </c>
      <c r="X933" s="12">
        <f>X920*Assumptions!$C$30*Assumptions!$C$31/12</f>
        <v>50220.5504092314</v>
      </c>
      <c r="Y933" s="12">
        <f>Y920*Assumptions!$C$30*Assumptions!$C$31/12</f>
        <v>51645.3883601236</v>
      </c>
      <c r="Z933" s="12">
        <f>Z920*Assumptions!$C$30*Assumptions!$C$31/12</f>
        <v>52899.2457569088</v>
      </c>
      <c r="AA933" s="12">
        <f>AA920*Assumptions!$C$30*Assumptions!$C$31/12</f>
        <v>54002.6402660797</v>
      </c>
      <c r="AB933" s="12">
        <f>AB920*Assumptions!$C$30*Assumptions!$C$31/12</f>
        <v>54973.6274341501</v>
      </c>
      <c r="AC933" s="12">
        <f>AC920*Assumptions!$C$30*Assumptions!$C$31/12</f>
        <v>55828.0961420521</v>
      </c>
      <c r="AD933" s="12">
        <f>AD920*Assumptions!$C$30*Assumptions!$C$31/12</f>
        <v>56580.0286050059</v>
      </c>
      <c r="AE933" s="12">
        <f>AE920*Assumptions!$C$30*Assumptions!$C$31/12</f>
        <v>59104.5551724052</v>
      </c>
      <c r="AF933" s="12">
        <f>AF920*Assumptions!$C$30*Assumptions!$C$31/12</f>
        <v>61326.1385517165</v>
      </c>
      <c r="AG933" s="12">
        <f>AG920*Assumptions!$C$30*Assumptions!$C$31/12</f>
        <v>63281.1319255106</v>
      </c>
      <c r="AH933" s="12">
        <f>AH920*Assumptions!$C$30*Assumptions!$C$31/12</f>
        <v>65001.5260944493</v>
      </c>
      <c r="AI933" s="12">
        <f>AI920*Assumptions!$C$30*Assumptions!$C$31/12</f>
        <v>66515.4729631154</v>
      </c>
      <c r="AJ933" s="12">
        <f>AJ920*Assumptions!$C$30*Assumptions!$C$31/12</f>
        <v>67847.7462075415</v>
      </c>
      <c r="AK933" s="12">
        <f>AK920*Assumptions!$C$30*Assumptions!$C$31/12</f>
        <v>69020.1466626365</v>
      </c>
      <c r="AL933" s="12">
        <f>AL920*Assumptions!$C$30*Assumptions!$C$31/12</f>
        <v>70051.8590631201</v>
      </c>
      <c r="AM933" s="12">
        <f>AM920*Assumptions!$C$30*Assumptions!$C$31/12</f>
        <v>70959.7659755457</v>
      </c>
      <c r="AN933" s="12">
        <f>AN920*Assumptions!$C$30*Assumptions!$C$31/12</f>
        <v>71758.7240584802</v>
      </c>
      <c r="AO933" s="12">
        <f>AO920*Assumptions!$C$30*Assumptions!$C$31/12</f>
        <v>72461.8071714626</v>
      </c>
      <c r="AP933" s="12">
        <f>AP920*Assumptions!$C$30*Assumptions!$C$31/12</f>
        <v>73080.5203108871</v>
      </c>
    </row>
    <row r="934">
      <c r="A934" s="11" t="inlineStr">
        <is>
          <t>Gross bookings: monthly plan</t>
        </is>
      </c>
      <c r="B934" s="14" t="inlineStr">
        <is>
          <t>AED</t>
        </is>
      </c>
      <c r="C934" s="56">
        <f>SUM(G934:R934)</f>
        <v>779440.029560254</v>
      </c>
      <c r="D934" s="56">
        <f>SUM(S934:AD934)</f>
        <v>1924331.108561</v>
      </c>
      <c r="E934" s="56">
        <f>SUM(AE934:AP934)</f>
        <v>2900396.83834943</v>
      </c>
      <c r="G934" s="12">
        <f>G921*Assumptions!$C$32</f>
        <v>12341.3142857143</v>
      </c>
      <c r="H934" s="12">
        <f>H921*Assumptions!$C$32</f>
        <v>23942.1497142857</v>
      </c>
      <c r="I934" s="12">
        <f>I921*Assumptions!$C$32</f>
        <v>34846.9350171429</v>
      </c>
      <c r="J934" s="12">
        <f>J921*Assumptions!$C$32</f>
        <v>45097.4332018286</v>
      </c>
      <c r="K934" s="12">
        <f>K921*Assumptions!$C$32</f>
        <v>54732.9014954331</v>
      </c>
      <c r="L934" s="12">
        <f>L921*Assumptions!$C$32</f>
        <v>63790.2416914214</v>
      </c>
      <c r="M934" s="12">
        <f>M921*Assumptions!$C$32</f>
        <v>72304.1414756504</v>
      </c>
      <c r="N934" s="12">
        <f>N921*Assumptions!$C$32</f>
        <v>80307.2072728257</v>
      </c>
      <c r="O934" s="12">
        <f>O921*Assumptions!$C$32</f>
        <v>87830.0891221704</v>
      </c>
      <c r="P934" s="12">
        <f>P921*Assumptions!$C$32</f>
        <v>94901.5980605545</v>
      </c>
      <c r="Q934" s="12">
        <f>Q921*Assumptions!$C$32</f>
        <v>101548.816462635</v>
      </c>
      <c r="R934" s="12">
        <f>R921*Assumptions!$C$32</f>
        <v>107797.201760592</v>
      </c>
      <c r="S934" s="12">
        <f>S921*Assumptions!$C$32</f>
        <v>117784.455369242</v>
      </c>
      <c r="T934" s="12">
        <f>T921*Assumptions!$C$32</f>
        <v>127172.473761373</v>
      </c>
      <c r="U934" s="12">
        <f>U921*Assumptions!$C$32</f>
        <v>135997.211049976</v>
      </c>
      <c r="V934" s="12">
        <f>V921*Assumptions!$C$32</f>
        <v>144292.464101264</v>
      </c>
      <c r="W934" s="12">
        <f>W921*Assumptions!$C$32</f>
        <v>152090.001969473</v>
      </c>
      <c r="X934" s="12">
        <f>X921*Assumptions!$C$32</f>
        <v>159419.687565591</v>
      </c>
      <c r="Y934" s="12">
        <f>Y921*Assumptions!$C$32</f>
        <v>166309.592025941</v>
      </c>
      <c r="Z934" s="12">
        <f>Z921*Assumptions!$C$32</f>
        <v>172786.10221867</v>
      </c>
      <c r="AA934" s="12">
        <f>AA921*Assumptions!$C$32</f>
        <v>178874.021799836</v>
      </c>
      <c r="AB934" s="12">
        <f>AB921*Assumptions!$C$32</f>
        <v>184596.666206131</v>
      </c>
      <c r="AC934" s="12">
        <f>AC921*Assumptions!$C$32</f>
        <v>189975.951948049</v>
      </c>
      <c r="AD934" s="12">
        <f>AD921*Assumptions!$C$32</f>
        <v>195032.480545452</v>
      </c>
      <c r="AE934" s="12">
        <f>AE921*Assumptions!$C$32</f>
        <v>203899.388855582</v>
      </c>
      <c r="AF934" s="12">
        <f>AF921*Assumptions!$C$32</f>
        <v>212234.282667104</v>
      </c>
      <c r="AG934" s="12">
        <f>AG921*Assumptions!$C$32</f>
        <v>220069.082849935</v>
      </c>
      <c r="AH934" s="12">
        <f>AH921*Assumptions!$C$32</f>
        <v>227433.795021796</v>
      </c>
      <c r="AI934" s="12">
        <f>AI921*Assumptions!$C$32</f>
        <v>234356.624463345</v>
      </c>
      <c r="AJ934" s="12">
        <f>AJ921*Assumptions!$C$32</f>
        <v>240864.084138402</v>
      </c>
      <c r="AK934" s="12">
        <f>AK921*Assumptions!$C$32</f>
        <v>246981.096232955</v>
      </c>
      <c r="AL934" s="12">
        <f>AL921*Assumptions!$C$32</f>
        <v>252731.087601835</v>
      </c>
      <c r="AM934" s="12">
        <f>AM921*Assumptions!$C$32</f>
        <v>258136.079488582</v>
      </c>
      <c r="AN934" s="12">
        <f>AN921*Assumptions!$C$32</f>
        <v>263216.771862124</v>
      </c>
      <c r="AO934" s="12">
        <f>AO921*Assumptions!$C$32</f>
        <v>267992.622693254</v>
      </c>
      <c r="AP934" s="12">
        <f>AP921*Assumptions!$C$32</f>
        <v>272481.922474516</v>
      </c>
    </row>
    <row r="935">
      <c r="A935" s="11" t="inlineStr">
        <is>
          <t>Gross bookings: annual plan</t>
        </is>
      </c>
      <c r="B935" s="14" t="inlineStr">
        <is>
          <t>AED</t>
        </is>
      </c>
      <c r="C935" s="56">
        <f>SUM(G935:R935)</f>
        <v>1234269.25714286</v>
      </c>
      <c r="D935" s="56">
        <f>SUM(S935:AD935)</f>
        <v>2386253.89714286</v>
      </c>
      <c r="E935" s="56">
        <f>SUM(AE935:AP935)</f>
        <v>3488867.76685714</v>
      </c>
      <c r="G935" s="12">
        <f>G922*Assumptions!$C$33</f>
        <v>102855.771428571</v>
      </c>
      <c r="H935" s="12">
        <f>H922*Assumptions!$C$33</f>
        <v>102855.771428571</v>
      </c>
      <c r="I935" s="12">
        <f>I922*Assumptions!$C$33</f>
        <v>102855.771428571</v>
      </c>
      <c r="J935" s="12">
        <f>J922*Assumptions!$C$33</f>
        <v>102855.771428571</v>
      </c>
      <c r="K935" s="12">
        <f>K922*Assumptions!$C$33</f>
        <v>102855.771428571</v>
      </c>
      <c r="L935" s="12">
        <f>L922*Assumptions!$C$33</f>
        <v>102855.771428571</v>
      </c>
      <c r="M935" s="12">
        <f>M922*Assumptions!$C$33</f>
        <v>102855.771428571</v>
      </c>
      <c r="N935" s="12">
        <f>N922*Assumptions!$C$33</f>
        <v>102855.771428571</v>
      </c>
      <c r="O935" s="12">
        <f>O922*Assumptions!$C$33</f>
        <v>102855.771428571</v>
      </c>
      <c r="P935" s="12">
        <f>P922*Assumptions!$C$33</f>
        <v>102855.771428571</v>
      </c>
      <c r="Q935" s="12">
        <f>Q922*Assumptions!$C$33</f>
        <v>102855.771428571</v>
      </c>
      <c r="R935" s="12">
        <f>R922*Assumptions!$C$33</f>
        <v>102855.771428571</v>
      </c>
      <c r="S935" s="12">
        <f>S922*Assumptions!$C$33</f>
        <v>198854.491428571</v>
      </c>
      <c r="T935" s="12">
        <f>T922*Assumptions!$C$33</f>
        <v>198854.491428571</v>
      </c>
      <c r="U935" s="12">
        <f>U922*Assumptions!$C$33</f>
        <v>198854.491428571</v>
      </c>
      <c r="V935" s="12">
        <f>V922*Assumptions!$C$33</f>
        <v>198854.491428571</v>
      </c>
      <c r="W935" s="12">
        <f>W922*Assumptions!$C$33</f>
        <v>198854.491428571</v>
      </c>
      <c r="X935" s="12">
        <f>X922*Assumptions!$C$33</f>
        <v>198854.491428571</v>
      </c>
      <c r="Y935" s="12">
        <f>Y922*Assumptions!$C$33</f>
        <v>198854.491428571</v>
      </c>
      <c r="Z935" s="12">
        <f>Z922*Assumptions!$C$33</f>
        <v>198854.491428571</v>
      </c>
      <c r="AA935" s="12">
        <f>AA922*Assumptions!$C$33</f>
        <v>198854.491428571</v>
      </c>
      <c r="AB935" s="12">
        <f>AB922*Assumptions!$C$33</f>
        <v>198854.491428571</v>
      </c>
      <c r="AC935" s="12">
        <f>AC922*Assumptions!$C$33</f>
        <v>198854.491428571</v>
      </c>
      <c r="AD935" s="12">
        <f>AD922*Assumptions!$C$33</f>
        <v>198854.491428571</v>
      </c>
      <c r="AE935" s="12">
        <f>AE922*Assumptions!$C$33</f>
        <v>290738.980571429</v>
      </c>
      <c r="AF935" s="12">
        <f>AF922*Assumptions!$C$33</f>
        <v>290738.980571429</v>
      </c>
      <c r="AG935" s="12">
        <f>AG922*Assumptions!$C$33</f>
        <v>290738.980571429</v>
      </c>
      <c r="AH935" s="12">
        <f>AH922*Assumptions!$C$33</f>
        <v>290738.980571429</v>
      </c>
      <c r="AI935" s="12">
        <f>AI922*Assumptions!$C$33</f>
        <v>290738.980571429</v>
      </c>
      <c r="AJ935" s="12">
        <f>AJ922*Assumptions!$C$33</f>
        <v>290738.980571429</v>
      </c>
      <c r="AK935" s="12">
        <f>AK922*Assumptions!$C$33</f>
        <v>290738.980571429</v>
      </c>
      <c r="AL935" s="12">
        <f>AL922*Assumptions!$C$33</f>
        <v>290738.980571429</v>
      </c>
      <c r="AM935" s="12">
        <f>AM922*Assumptions!$C$33</f>
        <v>290738.980571429</v>
      </c>
      <c r="AN935" s="12">
        <f>AN922*Assumptions!$C$33</f>
        <v>290738.980571429</v>
      </c>
      <c r="AO935" s="12">
        <f>AO922*Assumptions!$C$33</f>
        <v>290738.980571429</v>
      </c>
      <c r="AP935" s="12">
        <f>AP922*Assumptions!$C$33</f>
        <v>290738.980571429</v>
      </c>
    </row>
    <row r="936">
      <c r="A936" s="11" t="inlineStr">
        <is>
          <t>Gross bookings: company seats</t>
        </is>
      </c>
      <c r="B936" s="14" t="inlineStr">
        <is>
          <t>AED</t>
        </is>
      </c>
      <c r="C936" s="56">
        <f>SUM(G936:R936)</f>
        <v>1680000</v>
      </c>
      <c r="D936" s="56">
        <f>SUM(S936:AD936)</f>
        <v>3948000</v>
      </c>
      <c r="E936" s="56">
        <f>SUM(AE936:AP936)</f>
        <v>5875800</v>
      </c>
      <c r="G936" s="12">
        <f>G925*Assumptions!$C$26*(1+Assumptions!$C$34)</f>
        <v>0</v>
      </c>
      <c r="H936" s="12">
        <f>H925*Assumptions!$C$26*(1+Assumptions!$C$34)</f>
        <v>0</v>
      </c>
      <c r="I936" s="12">
        <f>I925*Assumptions!$C$26*(1+Assumptions!$C$34)</f>
        <v>0</v>
      </c>
      <c r="J936" s="12">
        <f>J925*Assumptions!$C$26*(1+Assumptions!$C$34)</f>
        <v>0</v>
      </c>
      <c r="K936" s="12">
        <f>K925*Assumptions!$C$26*(1+Assumptions!$C$34)</f>
        <v>210000</v>
      </c>
      <c r="L936" s="12">
        <f>L925*Assumptions!$C$26*(1+Assumptions!$C$34)</f>
        <v>210000</v>
      </c>
      <c r="M936" s="12">
        <f>M925*Assumptions!$C$26*(1+Assumptions!$C$34)</f>
        <v>210000</v>
      </c>
      <c r="N936" s="12">
        <f>N925*Assumptions!$C$26*(1+Assumptions!$C$34)</f>
        <v>210000</v>
      </c>
      <c r="O936" s="12">
        <f>O925*Assumptions!$C$26*(1+Assumptions!$C$34)</f>
        <v>210000</v>
      </c>
      <c r="P936" s="12">
        <f>P925*Assumptions!$C$26*(1+Assumptions!$C$34)</f>
        <v>210000</v>
      </c>
      <c r="Q936" s="12">
        <f>Q925*Assumptions!$C$26*(1+Assumptions!$C$34)</f>
        <v>210000</v>
      </c>
      <c r="R936" s="12">
        <f>R925*Assumptions!$C$26*(1+Assumptions!$C$34)</f>
        <v>210000</v>
      </c>
      <c r="S936" s="12">
        <f>S925*Assumptions!$C$26*(1+Assumptions!$C$34)</f>
        <v>210000</v>
      </c>
      <c r="T936" s="12">
        <f>T925*Assumptions!$C$26*(1+Assumptions!$C$34)</f>
        <v>210000</v>
      </c>
      <c r="U936" s="12">
        <f>U925*Assumptions!$C$26*(1+Assumptions!$C$34)</f>
        <v>210000</v>
      </c>
      <c r="V936" s="12">
        <f>V925*Assumptions!$C$26*(1+Assumptions!$C$34)</f>
        <v>210000</v>
      </c>
      <c r="W936" s="12">
        <f>W925*Assumptions!$C$26*(1+Assumptions!$C$34)</f>
        <v>388500</v>
      </c>
      <c r="X936" s="12">
        <f>X925*Assumptions!$C$26*(1+Assumptions!$C$34)</f>
        <v>388500</v>
      </c>
      <c r="Y936" s="12">
        <f>Y925*Assumptions!$C$26*(1+Assumptions!$C$34)</f>
        <v>388500</v>
      </c>
      <c r="Z936" s="12">
        <f>Z925*Assumptions!$C$26*(1+Assumptions!$C$34)</f>
        <v>388500</v>
      </c>
      <c r="AA936" s="12">
        <f>AA925*Assumptions!$C$26*(1+Assumptions!$C$34)</f>
        <v>388500</v>
      </c>
      <c r="AB936" s="12">
        <f>AB925*Assumptions!$C$26*(1+Assumptions!$C$34)</f>
        <v>388500</v>
      </c>
      <c r="AC936" s="12">
        <f>AC925*Assumptions!$C$26*(1+Assumptions!$C$34)</f>
        <v>388500</v>
      </c>
      <c r="AD936" s="12">
        <f>AD925*Assumptions!$C$26*(1+Assumptions!$C$34)</f>
        <v>388500</v>
      </c>
      <c r="AE936" s="12">
        <f>AE925*Assumptions!$C$26*(1+Assumptions!$C$34)</f>
        <v>388500</v>
      </c>
      <c r="AF936" s="12">
        <f>AF925*Assumptions!$C$26*(1+Assumptions!$C$34)</f>
        <v>388500</v>
      </c>
      <c r="AG936" s="12">
        <f>AG925*Assumptions!$C$26*(1+Assumptions!$C$34)</f>
        <v>388500</v>
      </c>
      <c r="AH936" s="12">
        <f>AH925*Assumptions!$C$26*(1+Assumptions!$C$34)</f>
        <v>388500</v>
      </c>
      <c r="AI936" s="12">
        <f>AI925*Assumptions!$C$26*(1+Assumptions!$C$34)</f>
        <v>540225</v>
      </c>
      <c r="AJ936" s="12">
        <f>AJ925*Assumptions!$C$26*(1+Assumptions!$C$34)</f>
        <v>540225</v>
      </c>
      <c r="AK936" s="12">
        <f>AK925*Assumptions!$C$26*(1+Assumptions!$C$34)</f>
        <v>540225</v>
      </c>
      <c r="AL936" s="12">
        <f>AL925*Assumptions!$C$26*(1+Assumptions!$C$34)</f>
        <v>540225</v>
      </c>
      <c r="AM936" s="12">
        <f>AM925*Assumptions!$C$26*(1+Assumptions!$C$34)</f>
        <v>540225</v>
      </c>
      <c r="AN936" s="12">
        <f>AN925*Assumptions!$C$26*(1+Assumptions!$C$34)</f>
        <v>540225</v>
      </c>
      <c r="AO936" s="12">
        <f>AO925*Assumptions!$C$26*(1+Assumptions!$C$34)</f>
        <v>540225</v>
      </c>
      <c r="AP936" s="12">
        <f>AP925*Assumptions!$C$26*(1+Assumptions!$C$34)</f>
        <v>540225</v>
      </c>
    </row>
    <row r="937">
      <c r="A937" s="38" t="inlineStr">
        <is>
          <t>Gross bookings, VAT included</t>
        </is>
      </c>
      <c r="B937" s="58" t="inlineStr">
        <is>
          <t>AED</t>
        </is>
      </c>
      <c r="C937" s="59">
        <f>SUM(G937:R937)</f>
        <v>3984694.59006414</v>
      </c>
      <c r="D937" s="59">
        <f>SUM(S937:AD937)</f>
        <v>8856657.69257279</v>
      </c>
      <c r="E937" s="59">
        <f>SUM(AE937:AP937)</f>
        <v>13075473.9993634</v>
      </c>
      <c r="F937" s="40" t="n"/>
      <c r="G937" s="51">
        <f>G933+G934+G935+G936</f>
        <v>120785.563714286</v>
      </c>
      <c r="H937" s="51">
        <f>H933+H934+H935+H936</f>
        <v>137304.259782857</v>
      </c>
      <c r="I937" s="51">
        <f>I933+I934+I935+I936</f>
        <v>152536.762448914</v>
      </c>
      <c r="J937" s="51">
        <f>J933+J934+J935+J936</f>
        <v>166595.651913216</v>
      </c>
      <c r="K937" s="51">
        <f>K933+K934+K935+K936</f>
        <v>389582.504532883</v>
      </c>
      <c r="L937" s="51">
        <f>L933+L934+L935+L936</f>
        <v>401589.062935806</v>
      </c>
      <c r="M937" s="51">
        <f>M933+M934+M935+M936</f>
        <v>412698.274742137</v>
      </c>
      <c r="N937" s="51">
        <f>N933+N934+N935+N936</f>
        <v>422985.215118762</v>
      </c>
      <c r="O937" s="51">
        <f>O933+O934+O935+O936</f>
        <v>432517.906598023</v>
      </c>
      <c r="P937" s="51">
        <f>P933+P934+P935+P936</f>
        <v>441358.048010734</v>
      </c>
      <c r="Q937" s="51">
        <f>Q933+Q934+Q935+Q936</f>
        <v>449561.662990222</v>
      </c>
      <c r="R937" s="51">
        <f>R933+R934+R935+R936</f>
        <v>457179.677276296</v>
      </c>
      <c r="S937" s="51">
        <f>S933+S934+S935+S936</f>
        <v>566233.75039449</v>
      </c>
      <c r="T937" s="51">
        <f>T933+T934+T935+T936</f>
        <v>578321.69635502</v>
      </c>
      <c r="U937" s="51">
        <f>U933+U934+U935+U936</f>
        <v>589522.369903815</v>
      </c>
      <c r="V937" s="51">
        <f>V933+V934+V935+V936</f>
        <v>599908.44686407</v>
      </c>
      <c r="W937" s="51">
        <f>W933+W934+W935+W936</f>
        <v>788045.909772171</v>
      </c>
      <c r="X937" s="51">
        <f>X933+X934+X935+X936</f>
        <v>796994.729403394</v>
      </c>
      <c r="Y937" s="51">
        <f>Y933+Y934+Y935+Y936</f>
        <v>805309.471814636</v>
      </c>
      <c r="Z937" s="51">
        <f>Z933+Z934+Z935+Z936</f>
        <v>813039.83940415</v>
      </c>
      <c r="AA937" s="51">
        <f>AA933+AA934+AA935+AA936</f>
        <v>820231.153494487</v>
      </c>
      <c r="AB937" s="51">
        <f>AB933+AB934+AB935+AB936</f>
        <v>826924.785068853</v>
      </c>
      <c r="AC937" s="51">
        <f>AC933+AC934+AC935+AC936</f>
        <v>833158.539518673</v>
      </c>
      <c r="AD937" s="51">
        <f>AD933+AD934+AD935+AD936</f>
        <v>838967.000579029</v>
      </c>
      <c r="AE937" s="51">
        <f>AE933+AE934+AE935+AE936</f>
        <v>942242.924599416</v>
      </c>
      <c r="AF937" s="51">
        <f>AF933+AF934+AF935+AF936</f>
        <v>952799.401790249</v>
      </c>
      <c r="AG937" s="51">
        <f>AG933+AG934+AG935+AG936</f>
        <v>962589.195346874</v>
      </c>
      <c r="AH937" s="51">
        <f>AH933+AH934+AH935+AH936</f>
        <v>971674.301687674</v>
      </c>
      <c r="AI937" s="51">
        <f>AI933+AI934+AI935+AI936</f>
        <v>1131836.07799789</v>
      </c>
      <c r="AJ937" s="51">
        <f>AJ933+AJ934+AJ935+AJ936</f>
        <v>1139675.81091737</v>
      </c>
      <c r="AK937" s="51">
        <f>AK933+AK934+AK935+AK936</f>
        <v>1146965.22346702</v>
      </c>
      <c r="AL937" s="51">
        <f>AL933+AL934+AL935+AL936</f>
        <v>1153746.92723638</v>
      </c>
      <c r="AM937" s="51">
        <f>AM933+AM934+AM935+AM936</f>
        <v>1160059.82603556</v>
      </c>
      <c r="AN937" s="51">
        <f>AN933+AN934+AN935+AN936</f>
        <v>1165939.47649203</v>
      </c>
      <c r="AO937" s="51">
        <f>AO933+AO934+AO935+AO936</f>
        <v>1171418.41043614</v>
      </c>
      <c r="AP937" s="51">
        <f>AP933+AP934+AP935+AP936</f>
        <v>1176526.42335683</v>
      </c>
    </row>
    <row r="938">
      <c r="A938" s="11" t="inlineStr">
        <is>
          <t>VAT</t>
        </is>
      </c>
      <c r="B938" s="14" t="inlineStr">
        <is>
          <t>AED</t>
        </is>
      </c>
      <c r="C938" s="56">
        <f>SUM(G938:R938)</f>
        <v>189747.361431626</v>
      </c>
      <c r="D938" s="56">
        <f>SUM(S938:AD938)</f>
        <v>421745.604408228</v>
      </c>
      <c r="E938" s="56">
        <f>SUM(AE938:AP938)</f>
        <v>622641.619017307</v>
      </c>
      <c r="G938" s="12">
        <f>G937*Assumptions!$C$34/(1+Assumptions!$C$34)</f>
        <v>5751.69351020408</v>
      </c>
      <c r="H938" s="12">
        <f>H937*Assumptions!$C$34/(1+Assumptions!$C$34)</f>
        <v>6538.29808489796</v>
      </c>
      <c r="I938" s="12">
        <f>I937*Assumptions!$C$34/(1+Assumptions!$C$34)</f>
        <v>7263.65535471021</v>
      </c>
      <c r="J938" s="12">
        <f>J937*Assumptions!$C$34/(1+Assumptions!$C$34)</f>
        <v>7933.12628158171</v>
      </c>
      <c r="K938" s="12">
        <f>K937*Assumptions!$C$34/(1+Assumptions!$C$34)</f>
        <v>18551.5478348992</v>
      </c>
      <c r="L938" s="12">
        <f>L937*Assumptions!$C$34/(1+Assumptions!$C$34)</f>
        <v>19123.2887112288</v>
      </c>
      <c r="M938" s="12">
        <f>M937*Assumptions!$C$34/(1+Assumptions!$C$34)</f>
        <v>19652.2987972446</v>
      </c>
      <c r="N938" s="12">
        <f>N937*Assumptions!$C$34/(1+Assumptions!$C$34)</f>
        <v>20142.1531008935</v>
      </c>
      <c r="O938" s="12">
        <f>O937*Assumptions!$C$34/(1+Assumptions!$C$34)</f>
        <v>20596.0907903821</v>
      </c>
      <c r="P938" s="12">
        <f>P937*Assumptions!$C$34/(1+Assumptions!$C$34)</f>
        <v>21017.049905273</v>
      </c>
      <c r="Q938" s="12">
        <f>Q937*Assumptions!$C$34/(1+Assumptions!$C$34)</f>
        <v>21407.6982376296</v>
      </c>
      <c r="R938" s="12">
        <f>R937*Assumptions!$C$34/(1+Assumptions!$C$34)</f>
        <v>21770.4608226808</v>
      </c>
      <c r="S938" s="12">
        <f>S937*Assumptions!$C$34/(1+Assumptions!$C$34)</f>
        <v>26963.5119235472</v>
      </c>
      <c r="T938" s="12">
        <f>T937*Assumptions!$C$34/(1+Assumptions!$C$34)</f>
        <v>27539.1283978581</v>
      </c>
      <c r="U938" s="12">
        <f>U937*Assumptions!$C$34/(1+Assumptions!$C$34)</f>
        <v>28072.4938049435</v>
      </c>
      <c r="V938" s="12">
        <f>V937*Assumptions!$C$34/(1+Assumptions!$C$34)</f>
        <v>28567.068898289</v>
      </c>
      <c r="W938" s="12">
        <f>W937*Assumptions!$C$34/(1+Assumptions!$C$34)</f>
        <v>37525.9957034367</v>
      </c>
      <c r="X938" s="12">
        <f>X937*Assumptions!$C$34/(1+Assumptions!$C$34)</f>
        <v>37952.1299715902</v>
      </c>
      <c r="Y938" s="12">
        <f>Y937*Assumptions!$C$34/(1+Assumptions!$C$34)</f>
        <v>38348.0700864112</v>
      </c>
      <c r="Z938" s="12">
        <f>Z937*Assumptions!$C$34/(1+Assumptions!$C$34)</f>
        <v>38716.1828287691</v>
      </c>
      <c r="AA938" s="12">
        <f>AA937*Assumptions!$C$34/(1+Assumptions!$C$34)</f>
        <v>39058.6263568803</v>
      </c>
      <c r="AB938" s="12">
        <f>AB937*Assumptions!$C$34/(1+Assumptions!$C$34)</f>
        <v>39377.3707175644</v>
      </c>
      <c r="AC938" s="12">
        <f>AC937*Assumptions!$C$34/(1+Assumptions!$C$34)</f>
        <v>39674.2161675558</v>
      </c>
      <c r="AD938" s="12">
        <f>AD937*Assumptions!$C$34/(1+Assumptions!$C$34)</f>
        <v>39950.8095513823</v>
      </c>
      <c r="AE938" s="12">
        <f>AE937*Assumptions!$C$34/(1+Assumptions!$C$34)</f>
        <v>44868.7106952103</v>
      </c>
      <c r="AF938" s="12">
        <f>AF937*Assumptions!$C$34/(1+Assumptions!$C$34)</f>
        <v>45371.40008525</v>
      </c>
      <c r="AG938" s="12">
        <f>AG937*Assumptions!$C$34/(1+Assumptions!$C$34)</f>
        <v>45837.5807308035</v>
      </c>
      <c r="AH938" s="12">
        <f>AH937*Assumptions!$C$34/(1+Assumptions!$C$34)</f>
        <v>46270.2048422702</v>
      </c>
      <c r="AI938" s="12">
        <f>AI937*Assumptions!$C$34/(1+Assumptions!$C$34)</f>
        <v>53896.9560951376</v>
      </c>
      <c r="AJ938" s="12">
        <f>AJ937*Assumptions!$C$34/(1+Assumptions!$C$34)</f>
        <v>54270.2767103511</v>
      </c>
      <c r="AK938" s="12">
        <f>AK937*Assumptions!$C$34/(1+Assumptions!$C$34)</f>
        <v>54617.3915936676</v>
      </c>
      <c r="AL938" s="12">
        <f>AL937*Assumptions!$C$34/(1+Assumptions!$C$34)</f>
        <v>54940.3298683992</v>
      </c>
      <c r="AM938" s="12">
        <f>AM937*Assumptions!$C$34/(1+Assumptions!$C$34)</f>
        <v>55240.9440969312</v>
      </c>
      <c r="AN938" s="12">
        <f>AN937*Assumptions!$C$34/(1+Assumptions!$C$34)</f>
        <v>55520.9274520016</v>
      </c>
      <c r="AO938" s="12">
        <f>AO937*Assumptions!$C$34/(1+Assumptions!$C$34)</f>
        <v>55781.8290683879</v>
      </c>
      <c r="AP938" s="12">
        <f>AP937*Assumptions!$C$34/(1+Assumptions!$C$34)</f>
        <v>56025.0677788967</v>
      </c>
    </row>
    <row r="939">
      <c r="A939" s="11" t="inlineStr">
        <is>
          <t>App Store sales excluding VAT</t>
        </is>
      </c>
      <c r="B939" s="14" t="inlineStr">
        <is>
          <t>AED</t>
        </is>
      </c>
      <c r="C939" s="56">
        <f>SUM(G939:R939)</f>
        <v>2194947.22863251</v>
      </c>
      <c r="D939" s="56">
        <f>SUM(S939:AD939)</f>
        <v>4674912.08816456</v>
      </c>
      <c r="E939" s="56">
        <f>SUM(AE939:AP939)</f>
        <v>6856832.38034614</v>
      </c>
      <c r="G939" s="12">
        <f>(G933+G934+G935)/(1+Assumptions!$C$34)</f>
        <v>115033.870204082</v>
      </c>
      <c r="H939" s="12">
        <f>(H933+H934+H935)/(1+Assumptions!$C$34)</f>
        <v>130765.961697959</v>
      </c>
      <c r="I939" s="12">
        <f>(I933+I934+I935)/(1+Assumptions!$C$34)</f>
        <v>145273.107094204</v>
      </c>
      <c r="J939" s="12">
        <f>(J933+J934+J935)/(1+Assumptions!$C$34)</f>
        <v>158662.525631634</v>
      </c>
      <c r="K939" s="12">
        <f>(K933+K934+K935)/(1+Assumptions!$C$34)</f>
        <v>171030.956697983</v>
      </c>
      <c r="L939" s="12">
        <f>(L933+L934+L935)/(1+Assumptions!$C$34)</f>
        <v>182465.774224577</v>
      </c>
      <c r="M939" s="12">
        <f>(M933+M934+M935)/(1+Assumptions!$C$34)</f>
        <v>193045.975944892</v>
      </c>
      <c r="N939" s="12">
        <f>(N933+N934+N935)/(1+Assumptions!$C$34)</f>
        <v>202843.062017869</v>
      </c>
      <c r="O939" s="12">
        <f>(O933+O934+O935)/(1+Assumptions!$C$34)</f>
        <v>211921.815807641</v>
      </c>
      <c r="P939" s="12">
        <f>(P933+P934+P935)/(1+Assumptions!$C$34)</f>
        <v>220340.998105461</v>
      </c>
      <c r="Q939" s="12">
        <f>(Q933+Q934+Q935)/(1+Assumptions!$C$34)</f>
        <v>228153.964752592</v>
      </c>
      <c r="R939" s="12">
        <f>(R933+R934+R935)/(1+Assumptions!$C$34)</f>
        <v>235409.216453615</v>
      </c>
      <c r="S939" s="12">
        <f>(S933+S934+S935)/(1+Assumptions!$C$34)</f>
        <v>339270.238470943</v>
      </c>
      <c r="T939" s="12">
        <f>(T933+T934+T935)/(1+Assumptions!$C$34)</f>
        <v>350782.567957162</v>
      </c>
      <c r="U939" s="12">
        <f>(U933+U934+U935)/(1+Assumptions!$C$34)</f>
        <v>361449.876098871</v>
      </c>
      <c r="V939" s="12">
        <f>(V933+V934+V935)/(1+Assumptions!$C$34)</f>
        <v>371341.377965781</v>
      </c>
      <c r="W939" s="12">
        <f>(W933+W934+W935)/(1+Assumptions!$C$34)</f>
        <v>380519.914068735</v>
      </c>
      <c r="X939" s="12">
        <f>(X933+X934+X935)/(1+Assumptions!$C$34)</f>
        <v>389042.599431803</v>
      </c>
      <c r="Y939" s="12">
        <f>(Y933+Y934+Y935)/(1+Assumptions!$C$34)</f>
        <v>396961.401728225</v>
      </c>
      <c r="Z939" s="12">
        <f>(Z933+Z934+Z935)/(1+Assumptions!$C$34)</f>
        <v>404323.656575381</v>
      </c>
      <c r="AA939" s="12">
        <f>(AA933+AA934+AA935)/(1+Assumptions!$C$34)</f>
        <v>411172.527137606</v>
      </c>
      <c r="AB939" s="12">
        <f>(AB933+AB934+AB935)/(1+Assumptions!$C$34)</f>
        <v>417547.414351288</v>
      </c>
      <c r="AC939" s="12">
        <f>(AC933+AC934+AC935)/(1+Assumptions!$C$34)</f>
        <v>423484.323351117</v>
      </c>
      <c r="AD939" s="12">
        <f>(AD933+AD934+AD935)/(1+Assumptions!$C$34)</f>
        <v>429016.191027647</v>
      </c>
      <c r="AE939" s="12">
        <f>(AE933+AE934+AE935)/(1+Assumptions!$C$34)</f>
        <v>527374.213904205</v>
      </c>
      <c r="AF939" s="12">
        <f>(AF933+AF934+AF935)/(1+Assumptions!$C$34)</f>
        <v>537428.001704999</v>
      </c>
      <c r="AG939" s="12">
        <f>(AG933+AG934+AG935)/(1+Assumptions!$C$34)</f>
        <v>546751.614616071</v>
      </c>
      <c r="AH939" s="12">
        <f>(AH933+AH934+AH935)/(1+Assumptions!$C$34)</f>
        <v>555404.096845404</v>
      </c>
      <c r="AI939" s="12">
        <f>(AI933+AI934+AI935)/(1+Assumptions!$C$34)</f>
        <v>563439.121902752</v>
      </c>
      <c r="AJ939" s="12">
        <f>(AJ933+AJ934+AJ935)/(1+Assumptions!$C$34)</f>
        <v>570905.534207021</v>
      </c>
      <c r="AK939" s="12">
        <f>(AK933+AK934+AK935)/(1+Assumptions!$C$34)</f>
        <v>577847.831873352</v>
      </c>
      <c r="AL939" s="12">
        <f>(AL933+AL934+AL935)/(1+Assumptions!$C$34)</f>
        <v>584306.597367984</v>
      </c>
      <c r="AM939" s="12">
        <f>(AM933+AM934+AM935)/(1+Assumptions!$C$34)</f>
        <v>590318.881938625</v>
      </c>
      <c r="AN939" s="12">
        <f>(AN933+AN934+AN935)/(1+Assumptions!$C$34)</f>
        <v>595918.549040031</v>
      </c>
      <c r="AO939" s="12">
        <f>(AO933+AO934+AO935)/(1+Assumptions!$C$34)</f>
        <v>601136.581367757</v>
      </c>
      <c r="AP939" s="12">
        <f>(AP933+AP934+AP935)/(1+Assumptions!$C$34)</f>
        <v>606001.355577935</v>
      </c>
    </row>
    <row r="940">
      <c r="A940" s="11" t="inlineStr">
        <is>
          <t>Apple commission rate</t>
        </is>
      </c>
      <c r="B940" s="14" t="inlineStr">
        <is>
          <t>rate</t>
        </is>
      </c>
      <c r="C940" s="60">
        <f>IF(C939=0,0,C941/C939)</f>
        <v>0.15</v>
      </c>
      <c r="D940" s="60">
        <f>IF(D939=0,0,D941/D939)</f>
        <v>0.2</v>
      </c>
      <c r="E940" s="60">
        <f>IF(E939=0,0,E941/E939)</f>
        <v>0.2</v>
      </c>
      <c r="G940" s="17">
        <f>Assumptions!$C$35</f>
        <v>0.15</v>
      </c>
      <c r="H940" s="17">
        <f>IF(AND(Assumptions!$C$38=1,G942&gt;=Assumptions!$C$37),Assumptions!$C$36,Assumptions!$C$35)</f>
        <v>0.15</v>
      </c>
      <c r="I940" s="17">
        <f>IF(AND(Assumptions!$C$38=1,H942&gt;=Assumptions!$C$37),Assumptions!$C$36,Assumptions!$C$35)</f>
        <v>0.15</v>
      </c>
      <c r="J940" s="17">
        <f>IF(AND(Assumptions!$C$38=1,I942&gt;=Assumptions!$C$37),Assumptions!$C$36,Assumptions!$C$35)</f>
        <v>0.15</v>
      </c>
      <c r="K940" s="17">
        <f>IF(AND(Assumptions!$C$38=1,J942&gt;=Assumptions!$C$37),Assumptions!$C$36,Assumptions!$C$35)</f>
        <v>0.15</v>
      </c>
      <c r="L940" s="17">
        <f>IF(AND(Assumptions!$C$38=1,K942&gt;=Assumptions!$C$37),Assumptions!$C$36,Assumptions!$C$35)</f>
        <v>0.15</v>
      </c>
      <c r="M940" s="17">
        <f>IF(AND(Assumptions!$C$38=1,L942&gt;=Assumptions!$C$37),Assumptions!$C$36,Assumptions!$C$35)</f>
        <v>0.15</v>
      </c>
      <c r="N940" s="17">
        <f>IF(AND(Assumptions!$C$38=1,M942&gt;=Assumptions!$C$37),Assumptions!$C$36,Assumptions!$C$35)</f>
        <v>0.15</v>
      </c>
      <c r="O940" s="17">
        <f>IF(AND(Assumptions!$C$38=1,N942&gt;=Assumptions!$C$37),Assumptions!$C$36,Assumptions!$C$35)</f>
        <v>0.15</v>
      </c>
      <c r="P940" s="17">
        <f>IF(AND(Assumptions!$C$38=1,O942&gt;=Assumptions!$C$37),Assumptions!$C$36,Assumptions!$C$35)</f>
        <v>0.15</v>
      </c>
      <c r="Q940" s="17">
        <f>IF(AND(Assumptions!$C$38=1,P942&gt;=Assumptions!$C$37),Assumptions!$C$36,Assumptions!$C$35)</f>
        <v>0.15</v>
      </c>
      <c r="R940" s="17">
        <f>IF(AND(Assumptions!$C$38=1,Q942&gt;=Assumptions!$C$37),Assumptions!$C$36,Assumptions!$C$35)</f>
        <v>0.15</v>
      </c>
      <c r="S940" s="17">
        <f>Assumptions!$C$39</f>
        <v>0.2</v>
      </c>
      <c r="T940" s="17">
        <f>Assumptions!$C$39</f>
        <v>0.2</v>
      </c>
      <c r="U940" s="17">
        <f>Assumptions!$C$39</f>
        <v>0.2</v>
      </c>
      <c r="V940" s="17">
        <f>Assumptions!$C$39</f>
        <v>0.2</v>
      </c>
      <c r="W940" s="17">
        <f>Assumptions!$C$39</f>
        <v>0.2</v>
      </c>
      <c r="X940" s="17">
        <f>Assumptions!$C$39</f>
        <v>0.2</v>
      </c>
      <c r="Y940" s="17">
        <f>Assumptions!$C$39</f>
        <v>0.2</v>
      </c>
      <c r="Z940" s="17">
        <f>Assumptions!$C$39</f>
        <v>0.2</v>
      </c>
      <c r="AA940" s="17">
        <f>Assumptions!$C$39</f>
        <v>0.2</v>
      </c>
      <c r="AB940" s="17">
        <f>Assumptions!$C$39</f>
        <v>0.2</v>
      </c>
      <c r="AC940" s="17">
        <f>Assumptions!$C$39</f>
        <v>0.2</v>
      </c>
      <c r="AD940" s="17">
        <f>Assumptions!$C$39</f>
        <v>0.2</v>
      </c>
      <c r="AE940" s="17">
        <f>Assumptions!$C$39</f>
        <v>0.2</v>
      </c>
      <c r="AF940" s="17">
        <f>Assumptions!$C$39</f>
        <v>0.2</v>
      </c>
      <c r="AG940" s="17">
        <f>Assumptions!$C$39</f>
        <v>0.2</v>
      </c>
      <c r="AH940" s="17">
        <f>Assumptions!$C$39</f>
        <v>0.2</v>
      </c>
      <c r="AI940" s="17">
        <f>Assumptions!$C$39</f>
        <v>0.2</v>
      </c>
      <c r="AJ940" s="17">
        <f>Assumptions!$C$39</f>
        <v>0.2</v>
      </c>
      <c r="AK940" s="17">
        <f>Assumptions!$C$39</f>
        <v>0.2</v>
      </c>
      <c r="AL940" s="17">
        <f>Assumptions!$C$39</f>
        <v>0.2</v>
      </c>
      <c r="AM940" s="17">
        <f>Assumptions!$C$39</f>
        <v>0.2</v>
      </c>
      <c r="AN940" s="17">
        <f>Assumptions!$C$39</f>
        <v>0.2</v>
      </c>
      <c r="AO940" s="17">
        <f>Assumptions!$C$39</f>
        <v>0.2</v>
      </c>
      <c r="AP940" s="17">
        <f>Assumptions!$C$39</f>
        <v>0.2</v>
      </c>
    </row>
    <row r="941">
      <c r="A941" s="11" t="inlineStr">
        <is>
          <t>Apple commission</t>
        </is>
      </c>
      <c r="B941" s="14" t="inlineStr">
        <is>
          <t>AED</t>
        </is>
      </c>
      <c r="C941" s="56">
        <f>SUM(G941:R941)</f>
        <v>329242.084294877</v>
      </c>
      <c r="D941" s="56">
        <f>SUM(S941:AD941)</f>
        <v>934982.417632912</v>
      </c>
      <c r="E941" s="56">
        <f>SUM(AE941:AP941)</f>
        <v>1371366.47606923</v>
      </c>
      <c r="G941" s="12">
        <f>G939*G940</f>
        <v>17255.0805306122</v>
      </c>
      <c r="H941" s="12">
        <f>H939*H940</f>
        <v>19614.8942546939</v>
      </c>
      <c r="I941" s="12">
        <f>I939*I940</f>
        <v>21790.9660641306</v>
      </c>
      <c r="J941" s="12">
        <f>J939*J940</f>
        <v>23799.3788447451</v>
      </c>
      <c r="K941" s="12">
        <f>K939*K940</f>
        <v>25654.6435046975</v>
      </c>
      <c r="L941" s="12">
        <f>L939*L940</f>
        <v>27369.8661336865</v>
      </c>
      <c r="M941" s="12">
        <f>M939*M940</f>
        <v>28956.8963917339</v>
      </c>
      <c r="N941" s="12">
        <f>N939*N940</f>
        <v>30426.4593026804</v>
      </c>
      <c r="O941" s="12">
        <f>O939*O940</f>
        <v>31788.2723711462</v>
      </c>
      <c r="P941" s="12">
        <f>P939*P940</f>
        <v>33051.1497158191</v>
      </c>
      <c r="Q941" s="12">
        <f>Q939*Q940</f>
        <v>34223.0947128888</v>
      </c>
      <c r="R941" s="12">
        <f>R939*R940</f>
        <v>35311.3824680423</v>
      </c>
      <c r="S941" s="12">
        <f>S939*S940</f>
        <v>67854.0476941886</v>
      </c>
      <c r="T941" s="12">
        <f>T939*T940</f>
        <v>70156.5135914324</v>
      </c>
      <c r="U941" s="12">
        <f>U939*U940</f>
        <v>72289.9752197742</v>
      </c>
      <c r="V941" s="12">
        <f>V939*V940</f>
        <v>74268.2755931561</v>
      </c>
      <c r="W941" s="12">
        <f>W939*W940</f>
        <v>76103.9828137469</v>
      </c>
      <c r="X941" s="12">
        <f>X939*X940</f>
        <v>77808.5198863607</v>
      </c>
      <c r="Y941" s="12">
        <f>Y939*Y940</f>
        <v>79392.280345645</v>
      </c>
      <c r="Z941" s="12">
        <f>Z939*Z940</f>
        <v>80864.7313150763</v>
      </c>
      <c r="AA941" s="12">
        <f>AA939*AA940</f>
        <v>82234.5054275213</v>
      </c>
      <c r="AB941" s="12">
        <f>AB939*AB940</f>
        <v>83509.4828702577</v>
      </c>
      <c r="AC941" s="12">
        <f>AC939*AC940</f>
        <v>84696.8646702234</v>
      </c>
      <c r="AD941" s="12">
        <f>AD939*AD940</f>
        <v>85803.2382055293</v>
      </c>
      <c r="AE941" s="12">
        <f>AE939*AE940</f>
        <v>105474.842780841</v>
      </c>
      <c r="AF941" s="12">
        <f>AF939*AF940</f>
        <v>107485.600341</v>
      </c>
      <c r="AG941" s="12">
        <f>AG939*AG940</f>
        <v>109350.322923214</v>
      </c>
      <c r="AH941" s="12">
        <f>AH939*AH940</f>
        <v>111080.819369081</v>
      </c>
      <c r="AI941" s="12">
        <f>AI939*AI940</f>
        <v>112687.82438055</v>
      </c>
      <c r="AJ941" s="12">
        <f>AJ939*AJ940</f>
        <v>114181.106841404</v>
      </c>
      <c r="AK941" s="12">
        <f>AK939*AK940</f>
        <v>115569.56637467</v>
      </c>
      <c r="AL941" s="12">
        <f>AL939*AL940</f>
        <v>116861.319473597</v>
      </c>
      <c r="AM941" s="12">
        <f>AM939*AM940</f>
        <v>118063.776387725</v>
      </c>
      <c r="AN941" s="12">
        <f>AN939*AN940</f>
        <v>119183.709808006</v>
      </c>
      <c r="AO941" s="12">
        <f>AO939*AO940</f>
        <v>120227.316273551</v>
      </c>
      <c r="AP941" s="12">
        <f>AP939*AP940</f>
        <v>121200.271115587</v>
      </c>
    </row>
    <row r="942">
      <c r="A942" s="11" t="inlineStr">
        <is>
          <t>App Store proceeds so far this year</t>
        </is>
      </c>
      <c r="B942" s="14" t="inlineStr">
        <is>
          <t>USD</t>
        </is>
      </c>
      <c r="C942" s="56">
        <f>R942</f>
        <v>508020.461358103</v>
      </c>
      <c r="D942" s="56">
        <f>AD942</f>
        <v>1018360.69994054</v>
      </c>
      <c r="E942" s="56">
        <f>AP942</f>
        <v>1493659.87863224</v>
      </c>
      <c r="G942" s="12">
        <f>(G939-G941)/Assumptions!$C$40</f>
        <v>26624.5853433545</v>
      </c>
      <c r="H942" s="12">
        <f>G942+(H939-H941)/Assumptions!$C$40</f>
        <v>56890.3627274975</v>
      </c>
      <c r="I942" s="12">
        <f>H942+(I939-I941)/Assumptions!$C$40</f>
        <v>90513.8184198252</v>
      </c>
      <c r="J942" s="12">
        <f>I942+(J939-J941)/Assumptions!$C$40</f>
        <v>127236.254576909</v>
      </c>
      <c r="K942" s="12">
        <f>J942+(K939-K941)/Assumptions!$C$40</f>
        <v>166821.363683317</v>
      </c>
      <c r="L942" s="12">
        <f>K942+(L939-L941)/Assumptions!$C$40</f>
        <v>209053.060917052</v>
      </c>
      <c r="M942" s="12">
        <f>L942+(M939-M941)/Assumptions!$C$40</f>
        <v>253733.545478838</v>
      </c>
      <c r="N942" s="12">
        <f>M942+(N939-N941)/Assumptions!$C$40</f>
        <v>300681.565278753</v>
      </c>
      <c r="O942" s="12">
        <f>N942+(O939-O941)/Assumptions!$C$40</f>
        <v>349730.8623343</v>
      </c>
      <c r="P942" s="12">
        <f>O942+(P939-P941)/Assumptions!$C$40</f>
        <v>400728.778846115</v>
      </c>
      <c r="Q942" s="12">
        <f>P942+(Q939-Q941)/Assumptions!$C$40</f>
        <v>453535.006222481</v>
      </c>
      <c r="R942" s="12">
        <f>Q942+(R939-R941)/Assumptions!$C$40</f>
        <v>508020.461358103</v>
      </c>
      <c r="S942" s="12">
        <f>(S939-S941)/Assumptions!$C$40</f>
        <v>73905.0213142967</v>
      </c>
      <c r="T942" s="12">
        <f>S942+(T939-T941)/Assumptions!$C$40</f>
        <v>150317.83393941</v>
      </c>
      <c r="U942" s="12">
        <f>T942+(U939-U941)/Assumptions!$C$40</f>
        <v>229054.362429294</v>
      </c>
      <c r="V942" s="12">
        <f>U942+(V939-V941)/Assumptions!$C$40</f>
        <v>309945.60882075</v>
      </c>
      <c r="W942" s="12">
        <f>V942+(W939-W941)/Assumptions!$C$40</f>
        <v>392836.264029733</v>
      </c>
      <c r="X942" s="12">
        <f>W942+(X939-X941)/Assumptions!$C$40</f>
        <v>477583.46063843</v>
      </c>
      <c r="Y942" s="12">
        <f>X942+(Y939-Y941)/Assumptions!$C$40</f>
        <v>564055.651620753</v>
      </c>
      <c r="Z942" s="12">
        <f>Y942+(Z939-Z941)/Assumptions!$C$40</f>
        <v>652131.601317228</v>
      </c>
      <c r="AA942" s="12">
        <f>Z942+(AA939-AA941)/Assumptions!$C$40</f>
        <v>741699.476527599</v>
      </c>
      <c r="AB942" s="12">
        <f>AA942+(AB939-AB941)/Assumptions!$C$40</f>
        <v>832656.026964911</v>
      </c>
      <c r="AC942" s="12">
        <f>AB942+(AC939-AC941)/Assumptions!$C$40</f>
        <v>924905.845530165</v>
      </c>
      <c r="AD942" s="12">
        <f>AC942+(AD939-AD941)/Assumptions!$C$40</f>
        <v>1018360.69994054</v>
      </c>
      <c r="AE942" s="12">
        <f>(AE939-AE941)/Assumptions!$C$40</f>
        <v>114880.700101665</v>
      </c>
      <c r="AF942" s="12">
        <f>AE942+(AF939-AF941)/Assumptions!$C$40</f>
        <v>231951.469703843</v>
      </c>
      <c r="AG942" s="12">
        <f>AF942+(AG939-AG941)/Assumptions!$C$40</f>
        <v>351053.250968065</v>
      </c>
      <c r="AH942" s="12">
        <f>AG942+(AH939-AH941)/Assumptions!$C$40</f>
        <v>472039.847966383</v>
      </c>
      <c r="AI942" s="12">
        <f>AH942+(AI939-AI941)/Assumptions!$C$40</f>
        <v>594776.756753913</v>
      </c>
      <c r="AJ942" s="12">
        <f>AI942+(AJ939-AJ941)/Assumptions!$C$40</f>
        <v>719140.113422563</v>
      </c>
      <c r="AK942" s="12">
        <f>AJ942+(AK939-AK941)/Assumptions!$C$40</f>
        <v>845015.747322816</v>
      </c>
      <c r="AL942" s="12">
        <f>AK942+(AL939-AL941)/Assumptions!$C$40</f>
        <v>972298.328097326</v>
      </c>
      <c r="AM942" s="12">
        <f>AL942+(AM939-AM941)/Assumptions!$C$40</f>
        <v>1100890.596457</v>
      </c>
      <c r="AN942" s="12">
        <f>AM942+(AN939-AN941)/Assumptions!$C$40</f>
        <v>1230702.66976729</v>
      </c>
      <c r="AO942" s="12">
        <f>AN942+(AO939-AO941)/Assumptions!$C$40</f>
        <v>1361651.41451724</v>
      </c>
      <c r="AP942" s="12">
        <f>AO942+(AP939-AP941)/Assumptions!$C$40</f>
        <v>1493659.87863224</v>
      </c>
    </row>
    <row r="943">
      <c r="A943" s="11" t="inlineStr">
        <is>
          <t>Membership, App Store (after VAT and Apple)</t>
        </is>
      </c>
      <c r="B943" s="14" t="inlineStr">
        <is>
          <t>AED</t>
        </is>
      </c>
      <c r="C943" s="56">
        <f>SUM(G943:R943)</f>
        <v>1865705.14433763</v>
      </c>
      <c r="D943" s="56">
        <f>SUM(S943:AD943)</f>
        <v>3739929.67053165</v>
      </c>
      <c r="E943" s="56">
        <f>SUM(AE943:AP943)</f>
        <v>5485465.90427691</v>
      </c>
      <c r="G943" s="12">
        <f>G939-G941</f>
        <v>97778.7896734694</v>
      </c>
      <c r="H943" s="12">
        <f>H939-H941</f>
        <v>111151.067443265</v>
      </c>
      <c r="I943" s="12">
        <f>I939-I941</f>
        <v>123482.141030073</v>
      </c>
      <c r="J943" s="12">
        <f>J939-J941</f>
        <v>134863.146786889</v>
      </c>
      <c r="K943" s="12">
        <f>K939-K941</f>
        <v>145376.313193286</v>
      </c>
      <c r="L943" s="12">
        <f>L939-L941</f>
        <v>155095.90809089</v>
      </c>
      <c r="M943" s="12">
        <f>M939-M941</f>
        <v>164089.079553159</v>
      </c>
      <c r="N943" s="12">
        <f>N939-N941</f>
        <v>172416.602715189</v>
      </c>
      <c r="O943" s="12">
        <f>O939-O941</f>
        <v>180133.543436495</v>
      </c>
      <c r="P943" s="12">
        <f>P939-P941</f>
        <v>187289.848389642</v>
      </c>
      <c r="Q943" s="12">
        <f>Q939-Q941</f>
        <v>193930.870039703</v>
      </c>
      <c r="R943" s="12">
        <f>R939-R941</f>
        <v>200097.833985573</v>
      </c>
      <c r="S943" s="12">
        <f>S939-S941</f>
        <v>271416.190776755</v>
      </c>
      <c r="T943" s="12">
        <f>T939-T941</f>
        <v>280626.05436573</v>
      </c>
      <c r="U943" s="12">
        <f>U939-U941</f>
        <v>289159.900879097</v>
      </c>
      <c r="V943" s="12">
        <f>V939-V941</f>
        <v>297073.102372624</v>
      </c>
      <c r="W943" s="12">
        <f>W939-W941</f>
        <v>304415.931254988</v>
      </c>
      <c r="X943" s="12">
        <f>X939-X941</f>
        <v>311234.079545443</v>
      </c>
      <c r="Y943" s="12">
        <f>Y939-Y941</f>
        <v>317569.12138258</v>
      </c>
      <c r="Z943" s="12">
        <f>Z939-Z941</f>
        <v>323458.925260305</v>
      </c>
      <c r="AA943" s="12">
        <f>AA939-AA941</f>
        <v>328938.021710085</v>
      </c>
      <c r="AB943" s="12">
        <f>AB939-AB941</f>
        <v>334037.931481031</v>
      </c>
      <c r="AC943" s="12">
        <f>AC939-AC941</f>
        <v>338787.458680893</v>
      </c>
      <c r="AD943" s="12">
        <f>AD939-AD941</f>
        <v>343212.952822117</v>
      </c>
      <c r="AE943" s="12">
        <f>AE939-AE941</f>
        <v>421899.371123364</v>
      </c>
      <c r="AF943" s="12">
        <f>AF939-AF941</f>
        <v>429942.401363999</v>
      </c>
      <c r="AG943" s="12">
        <f>AG939-AG941</f>
        <v>437401.291692857</v>
      </c>
      <c r="AH943" s="12">
        <f>AH939-AH941</f>
        <v>444323.277476323</v>
      </c>
      <c r="AI943" s="12">
        <f>AI939-AI941</f>
        <v>450751.297522201</v>
      </c>
      <c r="AJ943" s="12">
        <f>AJ939-AJ941</f>
        <v>456724.427365617</v>
      </c>
      <c r="AK943" s="12">
        <f>AK939-AK941</f>
        <v>462278.265498682</v>
      </c>
      <c r="AL943" s="12">
        <f>AL939-AL941</f>
        <v>467445.277894387</v>
      </c>
      <c r="AM943" s="12">
        <f>AM939-AM941</f>
        <v>472255.1055509</v>
      </c>
      <c r="AN943" s="12">
        <f>AN939-AN941</f>
        <v>476734.839232025</v>
      </c>
      <c r="AO943" s="12">
        <f>AO939-AO941</f>
        <v>480909.265094206</v>
      </c>
      <c r="AP943" s="12">
        <f>AP939-AP941</f>
        <v>484801.084462348</v>
      </c>
    </row>
    <row r="944">
      <c r="A944" s="11" t="inlineStr">
        <is>
          <t>Company seats (after VAT)</t>
        </is>
      </c>
      <c r="B944" s="14" t="inlineStr">
        <is>
          <t>AED</t>
        </is>
      </c>
      <c r="C944" s="56">
        <f>SUM(G944:R944)</f>
        <v>1600000</v>
      </c>
      <c r="D944" s="56">
        <f>SUM(S944:AD944)</f>
        <v>3760000</v>
      </c>
      <c r="E944" s="56">
        <f>SUM(AE944:AP944)</f>
        <v>5596000</v>
      </c>
      <c r="G944" s="12">
        <f>G936/(1+Assumptions!$C$34)</f>
        <v>0</v>
      </c>
      <c r="H944" s="12">
        <f>H936/(1+Assumptions!$C$34)</f>
        <v>0</v>
      </c>
      <c r="I944" s="12">
        <f>I936/(1+Assumptions!$C$34)</f>
        <v>0</v>
      </c>
      <c r="J944" s="12">
        <f>J936/(1+Assumptions!$C$34)</f>
        <v>0</v>
      </c>
      <c r="K944" s="12">
        <f>K936/(1+Assumptions!$C$34)</f>
        <v>200000</v>
      </c>
      <c r="L944" s="12">
        <f>L936/(1+Assumptions!$C$34)</f>
        <v>200000</v>
      </c>
      <c r="M944" s="12">
        <f>M936/(1+Assumptions!$C$34)</f>
        <v>200000</v>
      </c>
      <c r="N944" s="12">
        <f>N936/(1+Assumptions!$C$34)</f>
        <v>200000</v>
      </c>
      <c r="O944" s="12">
        <f>O936/(1+Assumptions!$C$34)</f>
        <v>200000</v>
      </c>
      <c r="P944" s="12">
        <f>P936/(1+Assumptions!$C$34)</f>
        <v>200000</v>
      </c>
      <c r="Q944" s="12">
        <f>Q936/(1+Assumptions!$C$34)</f>
        <v>200000</v>
      </c>
      <c r="R944" s="12">
        <f>R936/(1+Assumptions!$C$34)</f>
        <v>200000</v>
      </c>
      <c r="S944" s="12">
        <f>S936/(1+Assumptions!$C$34)</f>
        <v>200000</v>
      </c>
      <c r="T944" s="12">
        <f>T936/(1+Assumptions!$C$34)</f>
        <v>200000</v>
      </c>
      <c r="U944" s="12">
        <f>U936/(1+Assumptions!$C$34)</f>
        <v>200000</v>
      </c>
      <c r="V944" s="12">
        <f>V936/(1+Assumptions!$C$34)</f>
        <v>200000</v>
      </c>
      <c r="W944" s="12">
        <f>W936/(1+Assumptions!$C$34)</f>
        <v>370000</v>
      </c>
      <c r="X944" s="12">
        <f>X936/(1+Assumptions!$C$34)</f>
        <v>370000</v>
      </c>
      <c r="Y944" s="12">
        <f>Y936/(1+Assumptions!$C$34)</f>
        <v>370000</v>
      </c>
      <c r="Z944" s="12">
        <f>Z936/(1+Assumptions!$C$34)</f>
        <v>370000</v>
      </c>
      <c r="AA944" s="12">
        <f>AA936/(1+Assumptions!$C$34)</f>
        <v>370000</v>
      </c>
      <c r="AB944" s="12">
        <f>AB936/(1+Assumptions!$C$34)</f>
        <v>370000</v>
      </c>
      <c r="AC944" s="12">
        <f>AC936/(1+Assumptions!$C$34)</f>
        <v>370000</v>
      </c>
      <c r="AD944" s="12">
        <f>AD936/(1+Assumptions!$C$34)</f>
        <v>370000</v>
      </c>
      <c r="AE944" s="12">
        <f>AE936/(1+Assumptions!$C$34)</f>
        <v>370000</v>
      </c>
      <c r="AF944" s="12">
        <f>AF936/(1+Assumptions!$C$34)</f>
        <v>370000</v>
      </c>
      <c r="AG944" s="12">
        <f>AG936/(1+Assumptions!$C$34)</f>
        <v>370000</v>
      </c>
      <c r="AH944" s="12">
        <f>AH936/(1+Assumptions!$C$34)</f>
        <v>370000</v>
      </c>
      <c r="AI944" s="12">
        <f>AI936/(1+Assumptions!$C$34)</f>
        <v>514500</v>
      </c>
      <c r="AJ944" s="12">
        <f>AJ936/(1+Assumptions!$C$34)</f>
        <v>514500</v>
      </c>
      <c r="AK944" s="12">
        <f>AK936/(1+Assumptions!$C$34)</f>
        <v>514500</v>
      </c>
      <c r="AL944" s="12">
        <f>AL936/(1+Assumptions!$C$34)</f>
        <v>514500</v>
      </c>
      <c r="AM944" s="12">
        <f>AM936/(1+Assumptions!$C$34)</f>
        <v>514500</v>
      </c>
      <c r="AN944" s="12">
        <f>AN936/(1+Assumptions!$C$34)</f>
        <v>514500</v>
      </c>
      <c r="AO944" s="12">
        <f>AO936/(1+Assumptions!$C$34)</f>
        <v>514500</v>
      </c>
      <c r="AP944" s="12">
        <f>AP936/(1+Assumptions!$C$34)</f>
        <v>514500</v>
      </c>
    </row>
    <row r="945">
      <c r="A945" s="11" t="inlineStr">
        <is>
          <t>Insurance commission</t>
        </is>
      </c>
      <c r="B945" s="14" t="inlineStr">
        <is>
          <t>AED</t>
        </is>
      </c>
      <c r="C945" s="56">
        <f>SUM(G945:R945)</f>
        <v>120998.173778195</v>
      </c>
      <c r="D945" s="56">
        <f>SUM(S945:AD945)</f>
        <v>475250.796835944</v>
      </c>
      <c r="E945" s="56">
        <f>SUM(AE945:AP945)</f>
        <v>773917.719264377</v>
      </c>
      <c r="G945" s="12">
        <f>G930*Assumptions!$C$43*Assumptions!$C$44/12</f>
        <v>0</v>
      </c>
      <c r="H945" s="12">
        <f>H930*Assumptions!$C$43*Assumptions!$C$44/12</f>
        <v>0</v>
      </c>
      <c r="I945" s="12">
        <f>I930*Assumptions!$C$43*Assumptions!$C$44/12</f>
        <v>0</v>
      </c>
      <c r="J945" s="12">
        <f>J930*Assumptions!$C$43*Assumptions!$C$44/12</f>
        <v>0</v>
      </c>
      <c r="K945" s="12">
        <f>K930*Assumptions!$C$43*Assumptions!$C$44/12</f>
        <v>0</v>
      </c>
      <c r="L945" s="12">
        <f>L930*Assumptions!$C$43*Assumptions!$C$44/12</f>
        <v>9937.03482891429</v>
      </c>
      <c r="M945" s="12">
        <f>M930*Assumptions!$C$43*Assumptions!$C$44/12</f>
        <v>12440.0231332622</v>
      </c>
      <c r="N945" s="12">
        <f>N930*Assumptions!$C$43*Assumptions!$C$44/12</f>
        <v>14908.3154634878</v>
      </c>
      <c r="O945" s="12">
        <f>O930*Assumptions!$C$43*Assumptions!$C$44/12</f>
        <v>17344.6384362848</v>
      </c>
      <c r="P945" s="12">
        <f>P930*Assumptions!$C$43*Assumptions!$C$44/12</f>
        <v>19751.4776883555</v>
      </c>
      <c r="Q945" s="12">
        <f>Q930*Assumptions!$C$43*Assumptions!$C$44/12</f>
        <v>22131.1016211694</v>
      </c>
      <c r="R945" s="12">
        <f>R930*Assumptions!$C$43*Assumptions!$C$44/12</f>
        <v>24485.5826067206</v>
      </c>
      <c r="S945" s="12">
        <f>S930*Assumptions!$C$43*Assumptions!$C$44/12</f>
        <v>27039.6730832001</v>
      </c>
      <c r="T945" s="12">
        <f>T930*Assumptions!$C$43*Assumptions!$C$44/12</f>
        <v>29552.9653648593</v>
      </c>
      <c r="U945" s="12">
        <f>U930*Assumptions!$C$43*Assumptions!$C$44/12</f>
        <v>32028.669675335</v>
      </c>
      <c r="V945" s="12">
        <f>V930*Assumptions!$C$43*Assumptions!$C$44/12</f>
        <v>34469.7121450124</v>
      </c>
      <c r="W945" s="12">
        <f>W930*Assumptions!$C$43*Assumptions!$C$44/12</f>
        <v>36653.7628341998</v>
      </c>
      <c r="X945" s="12">
        <f>X930*Assumptions!$C$43*Assumptions!$C$44/12</f>
        <v>38808.2607576036</v>
      </c>
      <c r="Y945" s="12">
        <f>Y930*Assumptions!$C$43*Assumptions!$C$44/12</f>
        <v>40935.4362481028</v>
      </c>
      <c r="Z945" s="12">
        <f>Z930*Assumptions!$C$43*Assumptions!$C$44/12</f>
        <v>43037.3309585717</v>
      </c>
      <c r="AA945" s="12">
        <f>AA930*Assumptions!$C$43*Assumptions!$C$44/12</f>
        <v>45115.8157658841</v>
      </c>
      <c r="AB945" s="12">
        <f>AB930*Assumptions!$C$43*Assumptions!$C$44/12</f>
        <v>47172.6068106928</v>
      </c>
      <c r="AC945" s="12">
        <f>AC930*Assumptions!$C$43*Assumptions!$C$44/12</f>
        <v>49209.2798796359</v>
      </c>
      <c r="AD945" s="12">
        <f>AD930*Assumptions!$C$43*Assumptions!$C$44/12</f>
        <v>51227.2833128466</v>
      </c>
      <c r="AE945" s="12">
        <f>AE930*Assumptions!$C$43*Assumptions!$C$44/12</f>
        <v>53464.5210272316</v>
      </c>
      <c r="AF945" s="12">
        <f>AF930*Assumptions!$C$43*Assumptions!$C$44/12</f>
        <v>55666.3629417463</v>
      </c>
      <c r="AG945" s="12">
        <f>AG930*Assumptions!$C$43*Assumptions!$C$44/12</f>
        <v>57835.560074538</v>
      </c>
      <c r="AH945" s="12">
        <f>AH930*Assumptions!$C$43*Assumptions!$C$44/12</f>
        <v>59974.6231102466</v>
      </c>
      <c r="AI945" s="12">
        <f>AI930*Assumptions!$C$43*Assumptions!$C$44/12</f>
        <v>61894.5958527053</v>
      </c>
      <c r="AJ945" s="12">
        <f>AJ930*Assumptions!$C$43*Assumptions!$C$44/12</f>
        <v>63788.8261865562</v>
      </c>
      <c r="AK945" s="12">
        <f>AK930*Assumptions!$C$43*Assumptions!$C$44/12</f>
        <v>65659.2348273173</v>
      </c>
      <c r="AL945" s="12">
        <f>AL930*Assumptions!$C$43*Assumptions!$C$44/12</f>
        <v>67507.5821070554</v>
      </c>
      <c r="AM945" s="12">
        <f>AM930*Assumptions!$C$43*Assumptions!$C$44/12</f>
        <v>69335.4830142553</v>
      </c>
      <c r="AN945" s="12">
        <f>AN930*Assumptions!$C$43*Assumptions!$C$44/12</f>
        <v>71144.4206812742</v>
      </c>
      <c r="AO945" s="12">
        <f>AO930*Assumptions!$C$43*Assumptions!$C$44/12</f>
        <v>72935.758490527</v>
      </c>
      <c r="AP945" s="12">
        <f>AP930*Assumptions!$C$43*Assumptions!$C$44/12</f>
        <v>74710.7509509235</v>
      </c>
    </row>
    <row r="946">
      <c r="A946" s="11" t="inlineStr">
        <is>
          <t>Dispatches</t>
        </is>
      </c>
      <c r="B946" s="14" t="inlineStr">
        <is>
          <t>cases</t>
        </is>
      </c>
      <c r="C946" s="61">
        <f>SUM(G946:R946)</f>
        <v>46.8989811081601</v>
      </c>
      <c r="D946" s="61">
        <f>SUM(S946:AD946)</f>
        <v>158.416932278648</v>
      </c>
      <c r="E946" s="61">
        <f>SUM(AE946:AP946)</f>
        <v>257.972573088126</v>
      </c>
      <c r="G946" s="62">
        <f>G928*Assumptions!$C$58/12</f>
        <v>0.428571428571429</v>
      </c>
      <c r="H946" s="62">
        <f>H928*Assumptions!$C$58/12</f>
        <v>0.837857142857143</v>
      </c>
      <c r="I946" s="62">
        <f>I928*Assumptions!$C$58/12</f>
        <v>1.22947714285714</v>
      </c>
      <c r="J946" s="62">
        <f>J928*Assumptions!$C$58/12</f>
        <v>1.60489868571429</v>
      </c>
      <c r="K946" s="62">
        <f>K928*Assumptions!$C$58/12</f>
        <v>2.46545211542857</v>
      </c>
      <c r="L946" s="62">
        <f>L928*Assumptions!$C$58/12</f>
        <v>3.31234494297143</v>
      </c>
      <c r="M946" s="62">
        <f>M928*Assumptions!$C$58/12</f>
        <v>4.14667437775406</v>
      </c>
      <c r="N946" s="62">
        <f>N928*Assumptions!$C$58/12</f>
        <v>4.96943848782928</v>
      </c>
      <c r="O946" s="62">
        <f>O928*Assumptions!$C$58/12</f>
        <v>5.78154614542827</v>
      </c>
      <c r="P946" s="62">
        <f>P928*Assumptions!$C$58/12</f>
        <v>6.5838258961185</v>
      </c>
      <c r="Q946" s="62">
        <f>Q928*Assumptions!$C$58/12</f>
        <v>7.37703387372312</v>
      </c>
      <c r="R946" s="62">
        <f>R928*Assumptions!$C$58/12</f>
        <v>8.16186086890686</v>
      </c>
      <c r="S946" s="62">
        <f>S928*Assumptions!$C$58/12</f>
        <v>9.01322436106671</v>
      </c>
      <c r="T946" s="62">
        <f>T928*Assumptions!$C$58/12</f>
        <v>9.8509884549531</v>
      </c>
      <c r="U946" s="62">
        <f>U928*Assumptions!$C$58/12</f>
        <v>10.6762232251117</v>
      </c>
      <c r="V946" s="62">
        <f>V928*Assumptions!$C$58/12</f>
        <v>11.4899040483375</v>
      </c>
      <c r="W946" s="62">
        <f>W928*Assumptions!$C$58/12</f>
        <v>12.2179209447333</v>
      </c>
      <c r="X946" s="62">
        <f>X928*Assumptions!$C$58/12</f>
        <v>12.9360869192012</v>
      </c>
      <c r="Y946" s="62">
        <f>Y928*Assumptions!$C$58/12</f>
        <v>13.6451454160343</v>
      </c>
      <c r="Z946" s="62">
        <f>Z928*Assumptions!$C$58/12</f>
        <v>14.3457769861906</v>
      </c>
      <c r="AA946" s="62">
        <f>AA928*Assumptions!$C$58/12</f>
        <v>15.0386052552947</v>
      </c>
      <c r="AB946" s="62">
        <f>AB928*Assumptions!$C$58/12</f>
        <v>15.7242022702309</v>
      </c>
      <c r="AC946" s="62">
        <f>AC928*Assumptions!$C$58/12</f>
        <v>16.403093293212</v>
      </c>
      <c r="AD946" s="62">
        <f>AD928*Assumptions!$C$58/12</f>
        <v>17.0757611042822</v>
      </c>
      <c r="AE946" s="62">
        <f>AE928*Assumptions!$C$58/12</f>
        <v>17.8215070090772</v>
      </c>
      <c r="AF946" s="62">
        <f>AF928*Assumptions!$C$58/12</f>
        <v>18.5554543139154</v>
      </c>
      <c r="AG946" s="62">
        <f>AG928*Assumptions!$C$58/12</f>
        <v>19.278520024846</v>
      </c>
      <c r="AH946" s="62">
        <f>AH928*Assumptions!$C$58/12</f>
        <v>19.9915410367489</v>
      </c>
      <c r="AI946" s="62">
        <f>AI928*Assumptions!$C$58/12</f>
        <v>20.6315319509018</v>
      </c>
      <c r="AJ946" s="62">
        <f>AJ928*Assumptions!$C$58/12</f>
        <v>21.2629420621854</v>
      </c>
      <c r="AK946" s="62">
        <f>AK928*Assumptions!$C$58/12</f>
        <v>21.8864116091058</v>
      </c>
      <c r="AL946" s="62">
        <f>AL928*Assumptions!$C$58/12</f>
        <v>22.5025273690185</v>
      </c>
      <c r="AM946" s="62">
        <f>AM928*Assumptions!$C$58/12</f>
        <v>23.1118276714184</v>
      </c>
      <c r="AN946" s="62">
        <f>AN928*Assumptions!$C$58/12</f>
        <v>23.7148068937581</v>
      </c>
      <c r="AO946" s="62">
        <f>AO928*Assumptions!$C$58/12</f>
        <v>24.3119194968423</v>
      </c>
      <c r="AP946" s="62">
        <f>AP928*Assumptions!$C$58/12</f>
        <v>24.9035836503078</v>
      </c>
    </row>
    <row r="947">
      <c r="A947" s="35" t="inlineStr">
        <is>
          <t>Direct costs (AED)</t>
        </is>
      </c>
      <c r="B947" s="14" t="inlineStr">
        <is>
          <t>AED</t>
        </is>
      </c>
      <c r="C947" s="56">
        <f>SUM(G947:R947)</f>
        <v>70348.4716622401</v>
      </c>
      <c r="D947" s="56">
        <f>SUM(S947:AD947)</f>
        <v>237625.398417972</v>
      </c>
      <c r="E947" s="56">
        <f>SUM(AE947:AP947)</f>
        <v>386958.859632188</v>
      </c>
      <c r="G947" s="12">
        <f>G946*Assumptions!$C$46*Assumptions!$C$47*Assumptions!$C$48*Assumptions!$C$45</f>
        <v>642.857142857143</v>
      </c>
      <c r="H947" s="12">
        <f>H946*Assumptions!$C$46*Assumptions!$C$47*Assumptions!$C$48*Assumptions!$C$45</f>
        <v>1256.78571428571</v>
      </c>
      <c r="I947" s="12">
        <f>I946*Assumptions!$C$46*Assumptions!$C$47*Assumptions!$C$48*Assumptions!$C$45</f>
        <v>1844.21571428571</v>
      </c>
      <c r="J947" s="12">
        <f>J946*Assumptions!$C$46*Assumptions!$C$47*Assumptions!$C$48*Assumptions!$C$45</f>
        <v>2407.34802857143</v>
      </c>
      <c r="K947" s="12">
        <f>K946*Assumptions!$C$46*Assumptions!$C$47*Assumptions!$C$48*Assumptions!$C$45</f>
        <v>3698.17817314286</v>
      </c>
      <c r="L947" s="12">
        <f>L946*Assumptions!$C$46*Assumptions!$C$47*Assumptions!$C$48*Assumptions!$C$45</f>
        <v>4968.51741445714</v>
      </c>
      <c r="M947" s="12">
        <f>M946*Assumptions!$C$46*Assumptions!$C$47*Assumptions!$C$48*Assumptions!$C$45</f>
        <v>6220.01156663109</v>
      </c>
      <c r="N947" s="12">
        <f>N946*Assumptions!$C$46*Assumptions!$C$47*Assumptions!$C$48*Assumptions!$C$45</f>
        <v>7454.15773174391</v>
      </c>
      <c r="O947" s="12">
        <f>O946*Assumptions!$C$46*Assumptions!$C$47*Assumptions!$C$48*Assumptions!$C$45</f>
        <v>8672.3192181424</v>
      </c>
      <c r="P947" s="12">
        <f>P946*Assumptions!$C$46*Assumptions!$C$47*Assumptions!$C$48*Assumptions!$C$45</f>
        <v>9875.73884417775</v>
      </c>
      <c r="Q947" s="12">
        <f>Q946*Assumptions!$C$46*Assumptions!$C$47*Assumptions!$C$48*Assumptions!$C$45</f>
        <v>11065.5508105847</v>
      </c>
      <c r="R947" s="12">
        <f>R946*Assumptions!$C$46*Assumptions!$C$47*Assumptions!$C$48*Assumptions!$C$45</f>
        <v>12242.7913033603</v>
      </c>
      <c r="S947" s="12">
        <f>S946*Assumptions!$C$46*Assumptions!$C$47*Assumptions!$C$48*Assumptions!$C$45</f>
        <v>13519.8365416001</v>
      </c>
      <c r="T947" s="12">
        <f>T946*Assumptions!$C$46*Assumptions!$C$47*Assumptions!$C$48*Assumptions!$C$45</f>
        <v>14776.4826824296</v>
      </c>
      <c r="U947" s="12">
        <f>U946*Assumptions!$C$46*Assumptions!$C$47*Assumptions!$C$48*Assumptions!$C$45</f>
        <v>16014.3348376675</v>
      </c>
      <c r="V947" s="12">
        <f>V946*Assumptions!$C$46*Assumptions!$C$47*Assumptions!$C$48*Assumptions!$C$45</f>
        <v>17234.8560725062</v>
      </c>
      <c r="W947" s="12">
        <f>W946*Assumptions!$C$46*Assumptions!$C$47*Assumptions!$C$48*Assumptions!$C$45</f>
        <v>18326.8814170999</v>
      </c>
      <c r="X947" s="12">
        <f>X946*Assumptions!$C$46*Assumptions!$C$47*Assumptions!$C$48*Assumptions!$C$45</f>
        <v>19404.1303788018</v>
      </c>
      <c r="Y947" s="12">
        <f>Y946*Assumptions!$C$46*Assumptions!$C$47*Assumptions!$C$48*Assumptions!$C$45</f>
        <v>20467.7181240514</v>
      </c>
      <c r="Z947" s="12">
        <f>Z946*Assumptions!$C$46*Assumptions!$C$47*Assumptions!$C$48*Assumptions!$C$45</f>
        <v>21518.6654792858</v>
      </c>
      <c r="AA947" s="12">
        <f>AA946*Assumptions!$C$46*Assumptions!$C$47*Assumptions!$C$48*Assumptions!$C$45</f>
        <v>22557.907882942</v>
      </c>
      <c r="AB947" s="12">
        <f>AB946*Assumptions!$C$46*Assumptions!$C$47*Assumptions!$C$48*Assumptions!$C$45</f>
        <v>23586.3034053464</v>
      </c>
      <c r="AC947" s="12">
        <f>AC946*Assumptions!$C$46*Assumptions!$C$47*Assumptions!$C$48*Assumptions!$C$45</f>
        <v>24604.639939818</v>
      </c>
      <c r="AD947" s="12">
        <f>AD946*Assumptions!$C$46*Assumptions!$C$47*Assumptions!$C$48*Assumptions!$C$45</f>
        <v>25613.6416564233</v>
      </c>
      <c r="AE947" s="12">
        <f>AE946*Assumptions!$C$46*Assumptions!$C$47*Assumptions!$C$48*Assumptions!$C$45</f>
        <v>26732.2605136158</v>
      </c>
      <c r="AF947" s="12">
        <f>AF946*Assumptions!$C$46*Assumptions!$C$47*Assumptions!$C$48*Assumptions!$C$45</f>
        <v>27833.1814708732</v>
      </c>
      <c r="AG947" s="12">
        <f>AG946*Assumptions!$C$46*Assumptions!$C$47*Assumptions!$C$48*Assumptions!$C$45</f>
        <v>28917.780037269</v>
      </c>
      <c r="AH947" s="12">
        <f>AH946*Assumptions!$C$46*Assumptions!$C$47*Assumptions!$C$48*Assumptions!$C$45</f>
        <v>29987.3115551233</v>
      </c>
      <c r="AI947" s="12">
        <f>AI946*Assumptions!$C$46*Assumptions!$C$47*Assumptions!$C$48*Assumptions!$C$45</f>
        <v>30947.2979263526</v>
      </c>
      <c r="AJ947" s="12">
        <f>AJ946*Assumptions!$C$46*Assumptions!$C$47*Assumptions!$C$48*Assumptions!$C$45</f>
        <v>31894.4130932781</v>
      </c>
      <c r="AK947" s="12">
        <f>AK946*Assumptions!$C$46*Assumptions!$C$47*Assumptions!$C$48*Assumptions!$C$45</f>
        <v>32829.6174136586</v>
      </c>
      <c r="AL947" s="12">
        <f>AL946*Assumptions!$C$46*Assumptions!$C$47*Assumptions!$C$48*Assumptions!$C$45</f>
        <v>33753.7910535277</v>
      </c>
      <c r="AM947" s="12">
        <f>AM946*Assumptions!$C$46*Assumptions!$C$47*Assumptions!$C$48*Assumptions!$C$45</f>
        <v>34667.7415071276</v>
      </c>
      <c r="AN947" s="12">
        <f>AN946*Assumptions!$C$46*Assumptions!$C$47*Assumptions!$C$48*Assumptions!$C$45</f>
        <v>35572.2103406371</v>
      </c>
      <c r="AO947" s="12">
        <f>AO946*Assumptions!$C$46*Assumptions!$C$47*Assumptions!$C$48*Assumptions!$C$45</f>
        <v>36467.8792452635</v>
      </c>
      <c r="AP947" s="12">
        <f>AP946*Assumptions!$C$46*Assumptions!$C$47*Assumptions!$C$48*Assumptions!$C$45</f>
        <v>37355.3754754617</v>
      </c>
    </row>
    <row r="948">
      <c r="A948" s="11" t="inlineStr">
        <is>
          <t>Law-firm panel membership</t>
        </is>
      </c>
      <c r="B948" s="14" t="inlineStr">
        <is>
          <t>AED</t>
        </is>
      </c>
      <c r="C948" s="56">
        <f>SUM(G948:R948)</f>
        <v>0</v>
      </c>
      <c r="D948" s="56">
        <f>SUM(S948:AD948)</f>
        <v>0</v>
      </c>
      <c r="E948" s="56">
        <f>SUM(AE948:AP948)</f>
        <v>240000</v>
      </c>
      <c r="G948" s="12">
        <f>IF(G906&gt;=Assumptions!$C$50,Assumptions!$C$49*Assumptions!$C$51,0)</f>
        <v>0</v>
      </c>
      <c r="H948" s="12">
        <f>IF(H906&gt;=Assumptions!$C$50,Assumptions!$C$49*Assumptions!$C$51,0)</f>
        <v>0</v>
      </c>
      <c r="I948" s="12">
        <f>IF(I906&gt;=Assumptions!$C$50,Assumptions!$C$49*Assumptions!$C$51,0)</f>
        <v>0</v>
      </c>
      <c r="J948" s="12">
        <f>IF(J906&gt;=Assumptions!$C$50,Assumptions!$C$49*Assumptions!$C$51,0)</f>
        <v>0</v>
      </c>
      <c r="K948" s="12">
        <f>IF(K906&gt;=Assumptions!$C$50,Assumptions!$C$49*Assumptions!$C$51,0)</f>
        <v>0</v>
      </c>
      <c r="L948" s="12">
        <f>IF(L906&gt;=Assumptions!$C$50,Assumptions!$C$49*Assumptions!$C$51,0)</f>
        <v>0</v>
      </c>
      <c r="M948" s="12">
        <f>IF(M906&gt;=Assumptions!$C$50,Assumptions!$C$49*Assumptions!$C$51,0)</f>
        <v>0</v>
      </c>
      <c r="N948" s="12">
        <f>IF(N906&gt;=Assumptions!$C$50,Assumptions!$C$49*Assumptions!$C$51,0)</f>
        <v>0</v>
      </c>
      <c r="O948" s="12">
        <f>IF(O906&gt;=Assumptions!$C$50,Assumptions!$C$49*Assumptions!$C$51,0)</f>
        <v>0</v>
      </c>
      <c r="P948" s="12">
        <f>IF(P906&gt;=Assumptions!$C$50,Assumptions!$C$49*Assumptions!$C$51,0)</f>
        <v>0</v>
      </c>
      <c r="Q948" s="12">
        <f>IF(Q906&gt;=Assumptions!$C$50,Assumptions!$C$49*Assumptions!$C$51,0)</f>
        <v>0</v>
      </c>
      <c r="R948" s="12">
        <f>IF(R906&gt;=Assumptions!$C$50,Assumptions!$C$49*Assumptions!$C$51,0)</f>
        <v>0</v>
      </c>
      <c r="S948" s="12">
        <f>IF(S906&gt;=Assumptions!$C$50,Assumptions!$C$49*Assumptions!$C$51,0)</f>
        <v>0</v>
      </c>
      <c r="T948" s="12">
        <f>IF(T906&gt;=Assumptions!$C$50,Assumptions!$C$49*Assumptions!$C$51,0)</f>
        <v>0</v>
      </c>
      <c r="U948" s="12">
        <f>IF(U906&gt;=Assumptions!$C$50,Assumptions!$C$49*Assumptions!$C$51,0)</f>
        <v>0</v>
      </c>
      <c r="V948" s="12">
        <f>IF(V906&gt;=Assumptions!$C$50,Assumptions!$C$49*Assumptions!$C$51,0)</f>
        <v>0</v>
      </c>
      <c r="W948" s="12">
        <f>IF(W906&gt;=Assumptions!$C$50,Assumptions!$C$49*Assumptions!$C$51,0)</f>
        <v>0</v>
      </c>
      <c r="X948" s="12">
        <f>IF(X906&gt;=Assumptions!$C$50,Assumptions!$C$49*Assumptions!$C$51,0)</f>
        <v>0</v>
      </c>
      <c r="Y948" s="12">
        <f>IF(Y906&gt;=Assumptions!$C$50,Assumptions!$C$49*Assumptions!$C$51,0)</f>
        <v>0</v>
      </c>
      <c r="Z948" s="12">
        <f>IF(Z906&gt;=Assumptions!$C$50,Assumptions!$C$49*Assumptions!$C$51,0)</f>
        <v>0</v>
      </c>
      <c r="AA948" s="12">
        <f>IF(AA906&gt;=Assumptions!$C$50,Assumptions!$C$49*Assumptions!$C$51,0)</f>
        <v>0</v>
      </c>
      <c r="AB948" s="12">
        <f>IF(AB906&gt;=Assumptions!$C$50,Assumptions!$C$49*Assumptions!$C$51,0)</f>
        <v>0</v>
      </c>
      <c r="AC948" s="12">
        <f>IF(AC906&gt;=Assumptions!$C$50,Assumptions!$C$49*Assumptions!$C$51,0)</f>
        <v>0</v>
      </c>
      <c r="AD948" s="12">
        <f>IF(AD906&gt;=Assumptions!$C$50,Assumptions!$C$49*Assumptions!$C$51,0)</f>
        <v>0</v>
      </c>
      <c r="AE948" s="12">
        <f>IF(AE906&gt;=Assumptions!$C$50,Assumptions!$C$49*Assumptions!$C$51,0)</f>
        <v>20000</v>
      </c>
      <c r="AF948" s="12">
        <f>IF(AF906&gt;=Assumptions!$C$50,Assumptions!$C$49*Assumptions!$C$51,0)</f>
        <v>20000</v>
      </c>
      <c r="AG948" s="12">
        <f>IF(AG906&gt;=Assumptions!$C$50,Assumptions!$C$49*Assumptions!$C$51,0)</f>
        <v>20000</v>
      </c>
      <c r="AH948" s="12">
        <f>IF(AH906&gt;=Assumptions!$C$50,Assumptions!$C$49*Assumptions!$C$51,0)</f>
        <v>20000</v>
      </c>
      <c r="AI948" s="12">
        <f>IF(AI906&gt;=Assumptions!$C$50,Assumptions!$C$49*Assumptions!$C$51,0)</f>
        <v>20000</v>
      </c>
      <c r="AJ948" s="12">
        <f>IF(AJ906&gt;=Assumptions!$C$50,Assumptions!$C$49*Assumptions!$C$51,0)</f>
        <v>20000</v>
      </c>
      <c r="AK948" s="12">
        <f>IF(AK906&gt;=Assumptions!$C$50,Assumptions!$C$49*Assumptions!$C$51,0)</f>
        <v>20000</v>
      </c>
      <c r="AL948" s="12">
        <f>IF(AL906&gt;=Assumptions!$C$50,Assumptions!$C$49*Assumptions!$C$51,0)</f>
        <v>20000</v>
      </c>
      <c r="AM948" s="12">
        <f>IF(AM906&gt;=Assumptions!$C$50,Assumptions!$C$49*Assumptions!$C$51,0)</f>
        <v>20000</v>
      </c>
      <c r="AN948" s="12">
        <f>IF(AN906&gt;=Assumptions!$C$50,Assumptions!$C$49*Assumptions!$C$51,0)</f>
        <v>20000</v>
      </c>
      <c r="AO948" s="12">
        <f>IF(AO906&gt;=Assumptions!$C$50,Assumptions!$C$49*Assumptions!$C$51,0)</f>
        <v>20000</v>
      </c>
      <c r="AP948" s="12">
        <f>IF(AP906&gt;=Assumptions!$C$50,Assumptions!$C$49*Assumptions!$C$51,0)</f>
        <v>20000</v>
      </c>
    </row>
    <row r="949">
      <c r="A949" s="38" t="inlineStr">
        <is>
          <t>Net revenue</t>
        </is>
      </c>
      <c r="B949" s="58" t="inlineStr">
        <is>
          <t>AED</t>
        </is>
      </c>
      <c r="C949" s="59">
        <f>SUM(G949:R949)</f>
        <v>3657051.78977807</v>
      </c>
      <c r="D949" s="59">
        <f>SUM(S949:AD949)</f>
        <v>8212805.86578556</v>
      </c>
      <c r="E949" s="59">
        <f>SUM(AE949:AP949)</f>
        <v>12482342.4831735</v>
      </c>
      <c r="F949" s="40" t="n"/>
      <c r="G949" s="51">
        <f>G943+G944+G945+G947+G948</f>
        <v>98421.6468163265</v>
      </c>
      <c r="H949" s="51">
        <f>H943+H944+H945+H947+H948</f>
        <v>112407.853157551</v>
      </c>
      <c r="I949" s="51">
        <f>I943+I944+I945+I947+I948</f>
        <v>125326.356744359</v>
      </c>
      <c r="J949" s="51">
        <f>J943+J944+J945+J947+J948</f>
        <v>137270.494815461</v>
      </c>
      <c r="K949" s="51">
        <f>K943+K944+K945+K947+K948</f>
        <v>349074.491366429</v>
      </c>
      <c r="L949" s="51">
        <f>L943+L944+L945+L947+L948</f>
        <v>370001.460334262</v>
      </c>
      <c r="M949" s="51">
        <f>M943+M944+M945+M947+M948</f>
        <v>382749.114253052</v>
      </c>
      <c r="N949" s="51">
        <f>N943+N944+N945+N947+N948</f>
        <v>394779.07591042</v>
      </c>
      <c r="O949" s="51">
        <f>O943+O944+O945+O947+O948</f>
        <v>406150.501090922</v>
      </c>
      <c r="P949" s="51">
        <f>P943+P944+P945+P947+P948</f>
        <v>416917.064922175</v>
      </c>
      <c r="Q949" s="51">
        <f>Q943+Q944+Q945+Q947+Q948</f>
        <v>427127.522471457</v>
      </c>
      <c r="R949" s="51">
        <f>R943+R944+R945+R947+R948</f>
        <v>436826.207895654</v>
      </c>
      <c r="S949" s="51">
        <f>S943+S944+S945+S947+S948</f>
        <v>511975.700401555</v>
      </c>
      <c r="T949" s="51">
        <f>T943+T944+T945+T947+T948</f>
        <v>524955.502413019</v>
      </c>
      <c r="U949" s="51">
        <f>U943+U944+U945+U947+U948</f>
        <v>537202.905392099</v>
      </c>
      <c r="V949" s="51">
        <f>V943+V944+V945+V947+V948</f>
        <v>548777.670590143</v>
      </c>
      <c r="W949" s="51">
        <f>W943+W944+W945+W947+W948</f>
        <v>729396.575506287</v>
      </c>
      <c r="X949" s="51">
        <f>X943+X944+X945+X947+X948</f>
        <v>739446.470681848</v>
      </c>
      <c r="Y949" s="51">
        <f>Y943+Y944+Y945+Y947+Y948</f>
        <v>748972.275754734</v>
      </c>
      <c r="Z949" s="51">
        <f>Z943+Z944+Z945+Z947+Z948</f>
        <v>758014.921698163</v>
      </c>
      <c r="AA949" s="51">
        <f>AA943+AA944+AA945+AA947+AA948</f>
        <v>766611.745358911</v>
      </c>
      <c r="AB949" s="51">
        <f>AB943+AB944+AB945+AB947+AB948</f>
        <v>774796.84169707</v>
      </c>
      <c r="AC949" s="51">
        <f>AC943+AC944+AC945+AC947+AC948</f>
        <v>782601.378500347</v>
      </c>
      <c r="AD949" s="51">
        <f>AD943+AD944+AD945+AD947+AD948</f>
        <v>790053.877791387</v>
      </c>
      <c r="AE949" s="51">
        <f>AE943+AE944+AE945+AE947+AE948</f>
        <v>892096.152664212</v>
      </c>
      <c r="AF949" s="51">
        <f>AF943+AF944+AF945+AF947+AF948</f>
        <v>903441.945776619</v>
      </c>
      <c r="AG949" s="51">
        <f>AG943+AG944+AG945+AG947+AG948</f>
        <v>914154.631804664</v>
      </c>
      <c r="AH949" s="51">
        <f>AH943+AH944+AH945+AH947+AH948</f>
        <v>924285.212141693</v>
      </c>
      <c r="AI949" s="51">
        <f>AI943+AI944+AI945+AI947+AI948</f>
        <v>1078093.19130126</v>
      </c>
      <c r="AJ949" s="51">
        <f>AJ943+AJ944+AJ945+AJ947+AJ948</f>
        <v>1086907.66664545</v>
      </c>
      <c r="AK949" s="51">
        <f>AK943+AK944+AK945+AK947+AK948</f>
        <v>1095267.11773966</v>
      </c>
      <c r="AL949" s="51">
        <f>AL943+AL944+AL945+AL947+AL948</f>
        <v>1103206.65105497</v>
      </c>
      <c r="AM949" s="51">
        <f>AM943+AM944+AM945+AM947+AM948</f>
        <v>1110758.33007228</v>
      </c>
      <c r="AN949" s="51">
        <f>AN943+AN944+AN945+AN947+AN948</f>
        <v>1117951.47025394</v>
      </c>
      <c r="AO949" s="51">
        <f>AO943+AO944+AO945+AO947+AO948</f>
        <v>1124812.90283</v>
      </c>
      <c r="AP949" s="51">
        <f>AP943+AP944+AP945+AP947+AP948</f>
        <v>1131367.21088873</v>
      </c>
    </row>
    <row r="952">
      <c r="A952" s="11" t="inlineStr">
        <is>
          <t>ID checks</t>
        </is>
      </c>
      <c r="B952" s="14" t="inlineStr">
        <is>
          <t>AED</t>
        </is>
      </c>
      <c r="C952" s="56">
        <f>SUM(G952:R952)</f>
        <v>73142.8571428571</v>
      </c>
      <c r="D952" s="56">
        <f>SUM(S952:AD952)</f>
        <v>102857.142857143</v>
      </c>
      <c r="E952" s="56">
        <f>SUM(AE952:AP952)</f>
        <v>116571.428571429</v>
      </c>
      <c r="G952" s="12">
        <f>(G914+G924)*Assumptions!$C$54</f>
        <v>3428.57142857143</v>
      </c>
      <c r="H952" s="12">
        <f>(H914+H924)*Assumptions!$C$54</f>
        <v>3428.57142857143</v>
      </c>
      <c r="I952" s="12">
        <f>(I914+I924)*Assumptions!$C$54</f>
        <v>3428.57142857143</v>
      </c>
      <c r="J952" s="12">
        <f>(J914+J924)*Assumptions!$C$54</f>
        <v>3428.57142857143</v>
      </c>
      <c r="K952" s="12">
        <f>(K914+K924)*Assumptions!$C$54</f>
        <v>7428.57142857143</v>
      </c>
      <c r="L952" s="12">
        <f>(L914+L924)*Assumptions!$C$54</f>
        <v>7428.57142857143</v>
      </c>
      <c r="M952" s="12">
        <f>(M914+M924)*Assumptions!$C$54</f>
        <v>7428.57142857143</v>
      </c>
      <c r="N952" s="12">
        <f>(N914+N924)*Assumptions!$C$54</f>
        <v>7428.57142857143</v>
      </c>
      <c r="O952" s="12">
        <f>(O914+O924)*Assumptions!$C$54</f>
        <v>7428.57142857143</v>
      </c>
      <c r="P952" s="12">
        <f>(P914+P924)*Assumptions!$C$54</f>
        <v>7428.57142857143</v>
      </c>
      <c r="Q952" s="12">
        <f>(Q914+Q924)*Assumptions!$C$54</f>
        <v>7428.57142857143</v>
      </c>
      <c r="R952" s="12">
        <f>(R914+R924)*Assumptions!$C$54</f>
        <v>7428.57142857143</v>
      </c>
      <c r="S952" s="12">
        <f>(S914+S924)*Assumptions!$C$54</f>
        <v>8571.42857142857</v>
      </c>
      <c r="T952" s="12">
        <f>(T914+T924)*Assumptions!$C$54</f>
        <v>8571.42857142857</v>
      </c>
      <c r="U952" s="12">
        <f>(U914+U924)*Assumptions!$C$54</f>
        <v>8571.42857142857</v>
      </c>
      <c r="V952" s="12">
        <f>(V914+V924)*Assumptions!$C$54</f>
        <v>8571.42857142857</v>
      </c>
      <c r="W952" s="12">
        <f>(W914+W924)*Assumptions!$C$54</f>
        <v>8571.42857142857</v>
      </c>
      <c r="X952" s="12">
        <f>(X914+X924)*Assumptions!$C$54</f>
        <v>8571.42857142857</v>
      </c>
      <c r="Y952" s="12">
        <f>(Y914+Y924)*Assumptions!$C$54</f>
        <v>8571.42857142857</v>
      </c>
      <c r="Z952" s="12">
        <f>(Z914+Z924)*Assumptions!$C$54</f>
        <v>8571.42857142857</v>
      </c>
      <c r="AA952" s="12">
        <f>(AA914+AA924)*Assumptions!$C$54</f>
        <v>8571.42857142857</v>
      </c>
      <c r="AB952" s="12">
        <f>(AB914+AB924)*Assumptions!$C$54</f>
        <v>8571.42857142857</v>
      </c>
      <c r="AC952" s="12">
        <f>(AC914+AC924)*Assumptions!$C$54</f>
        <v>8571.42857142857</v>
      </c>
      <c r="AD952" s="12">
        <f>(AD914+AD924)*Assumptions!$C$54</f>
        <v>8571.42857142857</v>
      </c>
      <c r="AE952" s="12">
        <f>(AE914+AE924)*Assumptions!$C$54</f>
        <v>9714.28571428571</v>
      </c>
      <c r="AF952" s="12">
        <f>(AF914+AF924)*Assumptions!$C$54</f>
        <v>9714.28571428571</v>
      </c>
      <c r="AG952" s="12">
        <f>(AG914+AG924)*Assumptions!$C$54</f>
        <v>9714.28571428571</v>
      </c>
      <c r="AH952" s="12">
        <f>(AH914+AH924)*Assumptions!$C$54</f>
        <v>9714.28571428571</v>
      </c>
      <c r="AI952" s="12">
        <f>(AI914+AI924)*Assumptions!$C$54</f>
        <v>9714.28571428571</v>
      </c>
      <c r="AJ952" s="12">
        <f>(AJ914+AJ924)*Assumptions!$C$54</f>
        <v>9714.28571428571</v>
      </c>
      <c r="AK952" s="12">
        <f>(AK914+AK924)*Assumptions!$C$54</f>
        <v>9714.28571428571</v>
      </c>
      <c r="AL952" s="12">
        <f>(AL914+AL924)*Assumptions!$C$54</f>
        <v>9714.28571428571</v>
      </c>
      <c r="AM952" s="12">
        <f>(AM914+AM924)*Assumptions!$C$54</f>
        <v>9714.28571428571</v>
      </c>
      <c r="AN952" s="12">
        <f>(AN914+AN924)*Assumptions!$C$54</f>
        <v>9714.28571428571</v>
      </c>
      <c r="AO952" s="12">
        <f>(AO914+AO924)*Assumptions!$C$54</f>
        <v>9714.28571428571</v>
      </c>
      <c r="AP952" s="12">
        <f>(AP914+AP924)*Assumptions!$C$54</f>
        <v>9714.28571428571</v>
      </c>
    </row>
    <row r="953">
      <c r="A953" s="11" t="inlineStr">
        <is>
          <t>Messages, codes and notifications</t>
        </is>
      </c>
      <c r="B953" s="14" t="inlineStr">
        <is>
          <t>AED</t>
        </is>
      </c>
      <c r="C953" s="56">
        <f>SUM(G953:R953)</f>
        <v>56278.7773297921</v>
      </c>
      <c r="D953" s="56">
        <f>SUM(S953:AD953)</f>
        <v>190100.318734378</v>
      </c>
      <c r="E953" s="56">
        <f>SUM(AE953:AP953)</f>
        <v>309567.087705751</v>
      </c>
      <c r="G953" s="12">
        <f>G928*Assumptions!$C$55</f>
        <v>514.285714285714</v>
      </c>
      <c r="H953" s="12">
        <f>H928*Assumptions!$C$55</f>
        <v>1005.42857142857</v>
      </c>
      <c r="I953" s="12">
        <f>I928*Assumptions!$C$55</f>
        <v>1475.37257142857</v>
      </c>
      <c r="J953" s="12">
        <f>J928*Assumptions!$C$55</f>
        <v>1925.87842285714</v>
      </c>
      <c r="K953" s="12">
        <f>K928*Assumptions!$C$55</f>
        <v>2958.54253851429</v>
      </c>
      <c r="L953" s="12">
        <f>L928*Assumptions!$C$55</f>
        <v>3974.81393156571</v>
      </c>
      <c r="M953" s="12">
        <f>M928*Assumptions!$C$55</f>
        <v>4976.00925330487</v>
      </c>
      <c r="N953" s="12">
        <f>N928*Assumptions!$C$55</f>
        <v>5963.32618539513</v>
      </c>
      <c r="O953" s="12">
        <f>O928*Assumptions!$C$55</f>
        <v>6937.85537451392</v>
      </c>
      <c r="P953" s="12">
        <f>P928*Assumptions!$C$55</f>
        <v>7900.5910753422</v>
      </c>
      <c r="Q953" s="12">
        <f>Q928*Assumptions!$C$55</f>
        <v>8852.44064846774</v>
      </c>
      <c r="R953" s="12">
        <f>R928*Assumptions!$C$55</f>
        <v>9794.23304268823</v>
      </c>
      <c r="S953" s="12">
        <f>S928*Assumptions!$C$55</f>
        <v>10815.8692332801</v>
      </c>
      <c r="T953" s="12">
        <f>T928*Assumptions!$C$55</f>
        <v>11821.1861459437</v>
      </c>
      <c r="U953" s="12">
        <f>U928*Assumptions!$C$55</f>
        <v>12811.467870134</v>
      </c>
      <c r="V953" s="12">
        <f>V928*Assumptions!$C$55</f>
        <v>13787.884858005</v>
      </c>
      <c r="W953" s="12">
        <f>W928*Assumptions!$C$55</f>
        <v>14661.5051336799</v>
      </c>
      <c r="X953" s="12">
        <f>X928*Assumptions!$C$55</f>
        <v>15523.3043030414</v>
      </c>
      <c r="Y953" s="12">
        <f>Y928*Assumptions!$C$55</f>
        <v>16374.1744992411</v>
      </c>
      <c r="Z953" s="12">
        <f>Z928*Assumptions!$C$55</f>
        <v>17214.9323834287</v>
      </c>
      <c r="AA953" s="12">
        <f>AA928*Assumptions!$C$55</f>
        <v>18046.3263063536</v>
      </c>
      <c r="AB953" s="12">
        <f>AB928*Assumptions!$C$55</f>
        <v>18869.0427242771</v>
      </c>
      <c r="AC953" s="12">
        <f>AC928*Assumptions!$C$55</f>
        <v>19683.7119518544</v>
      </c>
      <c r="AD953" s="12">
        <f>AD928*Assumptions!$C$55</f>
        <v>20490.9133251386</v>
      </c>
      <c r="AE953" s="12">
        <f>AE928*Assumptions!$C$55</f>
        <v>21385.8084108927</v>
      </c>
      <c r="AF953" s="12">
        <f>AF928*Assumptions!$C$55</f>
        <v>22266.5451766985</v>
      </c>
      <c r="AG953" s="12">
        <f>AG928*Assumptions!$C$55</f>
        <v>23134.2240298152</v>
      </c>
      <c r="AH953" s="12">
        <f>AH928*Assumptions!$C$55</f>
        <v>23989.8492440986</v>
      </c>
      <c r="AI953" s="12">
        <f>AI928*Assumptions!$C$55</f>
        <v>24757.8383410821</v>
      </c>
      <c r="AJ953" s="12">
        <f>AJ928*Assumptions!$C$55</f>
        <v>25515.5304746225</v>
      </c>
      <c r="AK953" s="12">
        <f>AK928*Assumptions!$C$55</f>
        <v>26263.6939309269</v>
      </c>
      <c r="AL953" s="12">
        <f>AL928*Assumptions!$C$55</f>
        <v>27003.0328428221</v>
      </c>
      <c r="AM953" s="12">
        <f>AM928*Assumptions!$C$55</f>
        <v>27734.1932057021</v>
      </c>
      <c r="AN953" s="12">
        <f>AN928*Assumptions!$C$55</f>
        <v>28457.7682725097</v>
      </c>
      <c r="AO953" s="12">
        <f>AO928*Assumptions!$C$55</f>
        <v>29174.3033962108</v>
      </c>
      <c r="AP953" s="12">
        <f>AP928*Assumptions!$C$55</f>
        <v>29884.3003803694</v>
      </c>
    </row>
    <row r="954">
      <c r="A954" s="11" t="inlineStr">
        <is>
          <t>Hosting</t>
        </is>
      </c>
      <c r="B954" s="14" t="inlineStr">
        <is>
          <t>AED</t>
        </is>
      </c>
      <c r="C954" s="56">
        <f>SUM(G954:R954)</f>
        <v>18759.592443264</v>
      </c>
      <c r="D954" s="56">
        <f>SUM(S954:AD954)</f>
        <v>63366.7729114592</v>
      </c>
      <c r="E954" s="56">
        <f>SUM(AE954:AP954)</f>
        <v>103189.02923525</v>
      </c>
      <c r="G954" s="12">
        <f>G928*Assumptions!$C$56</f>
        <v>171.428571428571</v>
      </c>
      <c r="H954" s="12">
        <f>H928*Assumptions!$C$56</f>
        <v>335.142857142857</v>
      </c>
      <c r="I954" s="12">
        <f>I928*Assumptions!$C$56</f>
        <v>491.790857142857</v>
      </c>
      <c r="J954" s="12">
        <f>J928*Assumptions!$C$56</f>
        <v>641.959474285714</v>
      </c>
      <c r="K954" s="12">
        <f>K928*Assumptions!$C$56</f>
        <v>986.180846171429</v>
      </c>
      <c r="L954" s="12">
        <f>L928*Assumptions!$C$56</f>
        <v>1324.93797718857</v>
      </c>
      <c r="M954" s="12">
        <f>M928*Assumptions!$C$56</f>
        <v>1658.66975110162</v>
      </c>
      <c r="N954" s="12">
        <f>N928*Assumptions!$C$56</f>
        <v>1987.77539513171</v>
      </c>
      <c r="O954" s="12">
        <f>O928*Assumptions!$C$56</f>
        <v>2312.61845817131</v>
      </c>
      <c r="P954" s="12">
        <f>P928*Assumptions!$C$56</f>
        <v>2633.5303584474</v>
      </c>
      <c r="Q954" s="12">
        <f>Q928*Assumptions!$C$56</f>
        <v>2950.81354948925</v>
      </c>
      <c r="R954" s="12">
        <f>R928*Assumptions!$C$56</f>
        <v>3264.74434756274</v>
      </c>
      <c r="S954" s="12">
        <f>S928*Assumptions!$C$56</f>
        <v>3605.28974442669</v>
      </c>
      <c r="T954" s="12">
        <f>T928*Assumptions!$C$56</f>
        <v>3940.39538198124</v>
      </c>
      <c r="U954" s="12">
        <f>U928*Assumptions!$C$56</f>
        <v>4270.48929004467</v>
      </c>
      <c r="V954" s="12">
        <f>V928*Assumptions!$C$56</f>
        <v>4595.96161933499</v>
      </c>
      <c r="W954" s="12">
        <f>W928*Assumptions!$C$56</f>
        <v>4887.16837789331</v>
      </c>
      <c r="X954" s="12">
        <f>X928*Assumptions!$C$56</f>
        <v>5174.43476768048</v>
      </c>
      <c r="Y954" s="12">
        <f>Y928*Assumptions!$C$56</f>
        <v>5458.05816641371</v>
      </c>
      <c r="Z954" s="12">
        <f>Z928*Assumptions!$C$56</f>
        <v>5738.31079447622</v>
      </c>
      <c r="AA954" s="12">
        <f>AA928*Assumptions!$C$56</f>
        <v>6015.44210211788</v>
      </c>
      <c r="AB954" s="12">
        <f>AB928*Assumptions!$C$56</f>
        <v>6289.68090809238</v>
      </c>
      <c r="AC954" s="12">
        <f>AC928*Assumptions!$C$56</f>
        <v>6561.23731728479</v>
      </c>
      <c r="AD954" s="12">
        <f>AD928*Assumptions!$C$56</f>
        <v>6830.30444171288</v>
      </c>
      <c r="AE954" s="12">
        <f>AE928*Assumptions!$C$56</f>
        <v>7128.60280363088</v>
      </c>
      <c r="AF954" s="12">
        <f>AF928*Assumptions!$C$56</f>
        <v>7422.18172556617</v>
      </c>
      <c r="AG954" s="12">
        <f>AG928*Assumptions!$C$56</f>
        <v>7711.4080099384</v>
      </c>
      <c r="AH954" s="12">
        <f>AH928*Assumptions!$C$56</f>
        <v>7996.61641469955</v>
      </c>
      <c r="AI954" s="12">
        <f>AI928*Assumptions!$C$56</f>
        <v>8252.6127803607</v>
      </c>
      <c r="AJ954" s="12">
        <f>AJ928*Assumptions!$C$56</f>
        <v>8505.17682487416</v>
      </c>
      <c r="AK954" s="12">
        <f>AK928*Assumptions!$C$56</f>
        <v>8754.56464364231</v>
      </c>
      <c r="AL954" s="12">
        <f>AL928*Assumptions!$C$56</f>
        <v>9001.01094760738</v>
      </c>
      <c r="AM954" s="12">
        <f>AM928*Assumptions!$C$56</f>
        <v>9244.73106856737</v>
      </c>
      <c r="AN954" s="12">
        <f>AN928*Assumptions!$C$56</f>
        <v>9485.92275750322</v>
      </c>
      <c r="AO954" s="12">
        <f>AO928*Assumptions!$C$56</f>
        <v>9724.76779873694</v>
      </c>
      <c r="AP954" s="12">
        <f>AP928*Assumptions!$C$56</f>
        <v>9961.43346012313</v>
      </c>
    </row>
    <row r="955">
      <c r="A955" s="11" t="inlineStr">
        <is>
          <t>Refunds and chargebacks</t>
        </is>
      </c>
      <c r="B955" s="14" t="inlineStr">
        <is>
          <t>AED</t>
        </is>
      </c>
      <c r="C955" s="56">
        <f>SUM(G955:R955)</f>
        <v>103971.154330129</v>
      </c>
      <c r="D955" s="56">
        <f>SUM(S955:AD955)</f>
        <v>224997.890115949</v>
      </c>
      <c r="E955" s="56">
        <f>SUM(AE955:AP955)</f>
        <v>332443.977128307</v>
      </c>
      <c r="G955" s="12">
        <f>(G943+G944)*Assumptions!$C$57</f>
        <v>2933.36369020408</v>
      </c>
      <c r="H955" s="12">
        <f>(H943+H944)*Assumptions!$C$57</f>
        <v>3334.53202329796</v>
      </c>
      <c r="I955" s="12">
        <f>(I943+I944)*Assumptions!$C$57</f>
        <v>3704.4642309022</v>
      </c>
      <c r="J955" s="12">
        <f>(J943+J944)*Assumptions!$C$57</f>
        <v>4045.89440360667</v>
      </c>
      <c r="K955" s="12">
        <f>(K943+K944)*Assumptions!$C$57</f>
        <v>10361.2893957986</v>
      </c>
      <c r="L955" s="12">
        <f>(L943+L944)*Assumptions!$C$57</f>
        <v>10652.8772427267</v>
      </c>
      <c r="M955" s="12">
        <f>(M943+M944)*Assumptions!$C$57</f>
        <v>10922.6723865948</v>
      </c>
      <c r="N955" s="12">
        <f>(N943+N944)*Assumptions!$C$57</f>
        <v>11172.4980814557</v>
      </c>
      <c r="O955" s="12">
        <f>(O943+O944)*Assumptions!$C$57</f>
        <v>11404.0063030949</v>
      </c>
      <c r="P955" s="12">
        <f>(P943+P944)*Assumptions!$C$57</f>
        <v>11618.6954516892</v>
      </c>
      <c r="Q955" s="12">
        <f>(Q943+Q944)*Assumptions!$C$57</f>
        <v>11817.9261011911</v>
      </c>
      <c r="R955" s="12">
        <f>(R943+R944)*Assumptions!$C$57</f>
        <v>12002.9350195672</v>
      </c>
      <c r="S955" s="12">
        <f>(S943+S944)*Assumptions!$C$57</f>
        <v>14142.4857233026</v>
      </c>
      <c r="T955" s="12">
        <f>(T943+T944)*Assumptions!$C$57</f>
        <v>14418.7816309719</v>
      </c>
      <c r="U955" s="12">
        <f>(U943+U944)*Assumptions!$C$57</f>
        <v>14674.7970263729</v>
      </c>
      <c r="V955" s="12">
        <f>(V943+V944)*Assumptions!$C$57</f>
        <v>14912.1930711787</v>
      </c>
      <c r="W955" s="12">
        <f>(W943+W944)*Assumptions!$C$57</f>
        <v>20232.4779376496</v>
      </c>
      <c r="X955" s="12">
        <f>(X943+X944)*Assumptions!$C$57</f>
        <v>20437.0223863633</v>
      </c>
      <c r="Y955" s="12">
        <f>(Y943+Y944)*Assumptions!$C$57</f>
        <v>20627.0736414774</v>
      </c>
      <c r="Z955" s="12">
        <f>(Z943+Z944)*Assumptions!$C$57</f>
        <v>20803.7677578092</v>
      </c>
      <c r="AA955" s="12">
        <f>(AA943+AA944)*Assumptions!$C$57</f>
        <v>20968.1406513026</v>
      </c>
      <c r="AB955" s="12">
        <f>(AB943+AB944)*Assumptions!$C$57</f>
        <v>21121.1379444309</v>
      </c>
      <c r="AC955" s="12">
        <f>(AC943+AC944)*Assumptions!$C$57</f>
        <v>21263.6237604268</v>
      </c>
      <c r="AD955" s="12">
        <f>(AD943+AD944)*Assumptions!$C$57</f>
        <v>21396.3885846635</v>
      </c>
      <c r="AE955" s="12">
        <f>(AE943+AE944)*Assumptions!$C$57</f>
        <v>23756.9811337009</v>
      </c>
      <c r="AF955" s="12">
        <f>(AF943+AF944)*Assumptions!$C$57</f>
        <v>23998.27204092</v>
      </c>
      <c r="AG955" s="12">
        <f>(AG943+AG944)*Assumptions!$C$57</f>
        <v>24222.0387507857</v>
      </c>
      <c r="AH955" s="12">
        <f>(AH943+AH944)*Assumptions!$C$57</f>
        <v>24429.6983242897</v>
      </c>
      <c r="AI955" s="12">
        <f>(AI943+AI944)*Assumptions!$C$57</f>
        <v>28957.538925666</v>
      </c>
      <c r="AJ955" s="12">
        <f>(AJ943+AJ944)*Assumptions!$C$57</f>
        <v>29136.7328209685</v>
      </c>
      <c r="AK955" s="12">
        <f>(AK943+AK944)*Assumptions!$C$57</f>
        <v>29303.3479649605</v>
      </c>
      <c r="AL955" s="12">
        <f>(AL943+AL944)*Assumptions!$C$57</f>
        <v>29458.3583368316</v>
      </c>
      <c r="AM955" s="12">
        <f>(AM943+AM944)*Assumptions!$C$57</f>
        <v>29602.653166527</v>
      </c>
      <c r="AN955" s="12">
        <f>(AN943+AN944)*Assumptions!$C$57</f>
        <v>29737.0451769607</v>
      </c>
      <c r="AO955" s="12">
        <f>(AO943+AO944)*Assumptions!$C$57</f>
        <v>29862.2779528262</v>
      </c>
      <c r="AP955" s="12">
        <f>(AP943+AP944)*Assumptions!$C$57</f>
        <v>29979.0325338704</v>
      </c>
    </row>
    <row r="956">
      <c r="A956" s="35" t="inlineStr">
        <is>
          <t>Fixed costs (AED)</t>
        </is>
      </c>
      <c r="B956" s="14" t="inlineStr">
        <is>
          <t>AED</t>
        </is>
      </c>
      <c r="C956" s="56">
        <f>SUM(G956:R956)</f>
        <v>1406.9694332448</v>
      </c>
      <c r="D956" s="56">
        <f>SUM(S956:AD956)</f>
        <v>4752.50796835944</v>
      </c>
      <c r="E956" s="56">
        <f>SUM(AE956:AP956)</f>
        <v>7739.17719264377</v>
      </c>
      <c r="G956" s="12">
        <f>G946*Assumptions!$C$59</f>
        <v>12.8571428571429</v>
      </c>
      <c r="H956" s="12">
        <f>H946*Assumptions!$C$59</f>
        <v>25.1357142857143</v>
      </c>
      <c r="I956" s="12">
        <f>I946*Assumptions!$C$59</f>
        <v>36.8843142857143</v>
      </c>
      <c r="J956" s="12">
        <f>J946*Assumptions!$C$59</f>
        <v>48.1469605714286</v>
      </c>
      <c r="K956" s="12">
        <f>K946*Assumptions!$C$59</f>
        <v>73.9635634628571</v>
      </c>
      <c r="L956" s="12">
        <f>L946*Assumptions!$C$59</f>
        <v>99.3703482891429</v>
      </c>
      <c r="M956" s="12">
        <f>M946*Assumptions!$C$59</f>
        <v>124.400231332622</v>
      </c>
      <c r="N956" s="12">
        <f>N946*Assumptions!$C$59</f>
        <v>149.083154634878</v>
      </c>
      <c r="O956" s="12">
        <f>O946*Assumptions!$C$59</f>
        <v>173.446384362848</v>
      </c>
      <c r="P956" s="12">
        <f>P946*Assumptions!$C$59</f>
        <v>197.514776883555</v>
      </c>
      <c r="Q956" s="12">
        <f>Q946*Assumptions!$C$59</f>
        <v>221.311016211694</v>
      </c>
      <c r="R956" s="12">
        <f>R946*Assumptions!$C$59</f>
        <v>244.855826067206</v>
      </c>
      <c r="S956" s="12">
        <f>S946*Assumptions!$C$59</f>
        <v>270.396730832001</v>
      </c>
      <c r="T956" s="12">
        <f>T946*Assumptions!$C$59</f>
        <v>295.529653648593</v>
      </c>
      <c r="U956" s="12">
        <f>U946*Assumptions!$C$59</f>
        <v>320.28669675335</v>
      </c>
      <c r="V956" s="12">
        <f>V946*Assumptions!$C$59</f>
        <v>344.697121450124</v>
      </c>
      <c r="W956" s="12">
        <f>W946*Assumptions!$C$59</f>
        <v>366.537628341998</v>
      </c>
      <c r="X956" s="12">
        <f>X946*Assumptions!$C$59</f>
        <v>388.082607576036</v>
      </c>
      <c r="Y956" s="12">
        <f>Y946*Assumptions!$C$59</f>
        <v>409.354362481028</v>
      </c>
      <c r="Z956" s="12">
        <f>Z946*Assumptions!$C$59</f>
        <v>430.373309585717</v>
      </c>
      <c r="AA956" s="12">
        <f>AA946*Assumptions!$C$59</f>
        <v>451.158157658841</v>
      </c>
      <c r="AB956" s="12">
        <f>AB946*Assumptions!$C$59</f>
        <v>471.726068106928</v>
      </c>
      <c r="AC956" s="12">
        <f>AC946*Assumptions!$C$59</f>
        <v>492.092798796359</v>
      </c>
      <c r="AD956" s="12">
        <f>AD946*Assumptions!$C$59</f>
        <v>512.272833128466</v>
      </c>
      <c r="AE956" s="12">
        <f>AE946*Assumptions!$C$59</f>
        <v>534.645210272316</v>
      </c>
      <c r="AF956" s="12">
        <f>AF946*Assumptions!$C$59</f>
        <v>556.663629417463</v>
      </c>
      <c r="AG956" s="12">
        <f>AG946*Assumptions!$C$59</f>
        <v>578.35560074538</v>
      </c>
      <c r="AH956" s="12">
        <f>AH946*Assumptions!$C$59</f>
        <v>599.746231102466</v>
      </c>
      <c r="AI956" s="12">
        <f>AI946*Assumptions!$C$59</f>
        <v>618.945958527053</v>
      </c>
      <c r="AJ956" s="12">
        <f>AJ946*Assumptions!$C$59</f>
        <v>637.888261865562</v>
      </c>
      <c r="AK956" s="12">
        <f>AK946*Assumptions!$C$59</f>
        <v>656.592348273173</v>
      </c>
      <c r="AL956" s="12">
        <f>AL946*Assumptions!$C$59</f>
        <v>675.075821070554</v>
      </c>
      <c r="AM956" s="12">
        <f>AM946*Assumptions!$C$59</f>
        <v>693.354830142553</v>
      </c>
      <c r="AN956" s="12">
        <f>AN946*Assumptions!$C$59</f>
        <v>711.444206812742</v>
      </c>
      <c r="AO956" s="12">
        <f>AO946*Assumptions!$C$59</f>
        <v>729.35758490527</v>
      </c>
      <c r="AP956" s="12">
        <f>AP946*Assumptions!$C$59</f>
        <v>747.107509509235</v>
      </c>
    </row>
    <row r="957">
      <c r="A957" s="11" t="inlineStr">
        <is>
          <t>Paid to law firms</t>
        </is>
      </c>
      <c r="B957" s="14" t="inlineStr">
        <is>
          <t>AED</t>
        </is>
      </c>
      <c r="C957" s="56">
        <f>SUM(G957:R957)</f>
        <v>0</v>
      </c>
      <c r="D957" s="56">
        <f>SUM(S957:AD957)</f>
        <v>0</v>
      </c>
      <c r="E957" s="56">
        <f>SUM(AE957:AP957)</f>
        <v>0</v>
      </c>
      <c r="G957" s="12">
        <f>G946*Assumptions!$C$60</f>
        <v>0</v>
      </c>
      <c r="H957" s="12">
        <f>H946*Assumptions!$C$60</f>
        <v>0</v>
      </c>
      <c r="I957" s="12">
        <f>I946*Assumptions!$C$60</f>
        <v>0</v>
      </c>
      <c r="J957" s="12">
        <f>J946*Assumptions!$C$60</f>
        <v>0</v>
      </c>
      <c r="K957" s="12">
        <f>K946*Assumptions!$C$60</f>
        <v>0</v>
      </c>
      <c r="L957" s="12">
        <f>L946*Assumptions!$C$60</f>
        <v>0</v>
      </c>
      <c r="M957" s="12">
        <f>M946*Assumptions!$C$60</f>
        <v>0</v>
      </c>
      <c r="N957" s="12">
        <f>N946*Assumptions!$C$60</f>
        <v>0</v>
      </c>
      <c r="O957" s="12">
        <f>O946*Assumptions!$C$60</f>
        <v>0</v>
      </c>
      <c r="P957" s="12">
        <f>P946*Assumptions!$C$60</f>
        <v>0</v>
      </c>
      <c r="Q957" s="12">
        <f>Q946*Assumptions!$C$60</f>
        <v>0</v>
      </c>
      <c r="R957" s="12">
        <f>R946*Assumptions!$C$60</f>
        <v>0</v>
      </c>
      <c r="S957" s="12">
        <f>S946*Assumptions!$C$60</f>
        <v>0</v>
      </c>
      <c r="T957" s="12">
        <f>T946*Assumptions!$C$60</f>
        <v>0</v>
      </c>
      <c r="U957" s="12">
        <f>U946*Assumptions!$C$60</f>
        <v>0</v>
      </c>
      <c r="V957" s="12">
        <f>V946*Assumptions!$C$60</f>
        <v>0</v>
      </c>
      <c r="W957" s="12">
        <f>W946*Assumptions!$C$60</f>
        <v>0</v>
      </c>
      <c r="X957" s="12">
        <f>X946*Assumptions!$C$60</f>
        <v>0</v>
      </c>
      <c r="Y957" s="12">
        <f>Y946*Assumptions!$C$60</f>
        <v>0</v>
      </c>
      <c r="Z957" s="12">
        <f>Z946*Assumptions!$C$60</f>
        <v>0</v>
      </c>
      <c r="AA957" s="12">
        <f>AA946*Assumptions!$C$60</f>
        <v>0</v>
      </c>
      <c r="AB957" s="12">
        <f>AB946*Assumptions!$C$60</f>
        <v>0</v>
      </c>
      <c r="AC957" s="12">
        <f>AC946*Assumptions!$C$60</f>
        <v>0</v>
      </c>
      <c r="AD957" s="12">
        <f>AD946*Assumptions!$C$60</f>
        <v>0</v>
      </c>
      <c r="AE957" s="12">
        <f>AE946*Assumptions!$C$60</f>
        <v>0</v>
      </c>
      <c r="AF957" s="12">
        <f>AF946*Assumptions!$C$60</f>
        <v>0</v>
      </c>
      <c r="AG957" s="12">
        <f>AG946*Assumptions!$C$60</f>
        <v>0</v>
      </c>
      <c r="AH957" s="12">
        <f>AH946*Assumptions!$C$60</f>
        <v>0</v>
      </c>
      <c r="AI957" s="12">
        <f>AI946*Assumptions!$C$60</f>
        <v>0</v>
      </c>
      <c r="AJ957" s="12">
        <f>AJ946*Assumptions!$C$60</f>
        <v>0</v>
      </c>
      <c r="AK957" s="12">
        <f>AK946*Assumptions!$C$60</f>
        <v>0</v>
      </c>
      <c r="AL957" s="12">
        <f>AL946*Assumptions!$C$60</f>
        <v>0</v>
      </c>
      <c r="AM957" s="12">
        <f>AM946*Assumptions!$C$60</f>
        <v>0</v>
      </c>
      <c r="AN957" s="12">
        <f>AN946*Assumptions!$C$60</f>
        <v>0</v>
      </c>
      <c r="AO957" s="12">
        <f>AO946*Assumptions!$C$60</f>
        <v>0</v>
      </c>
      <c r="AP957" s="12">
        <f>AP946*Assumptions!$C$60</f>
        <v>0</v>
      </c>
    </row>
    <row r="958">
      <c r="A958" s="38" t="inlineStr">
        <is>
          <t>Direct costs</t>
        </is>
      </c>
      <c r="B958" s="58" t="inlineStr">
        <is>
          <t>AED</t>
        </is>
      </c>
      <c r="C958" s="59">
        <f>SUM(G958:R958)</f>
        <v>253559.350679287</v>
      </c>
      <c r="D958" s="59">
        <f>SUM(S958:AD958)</f>
        <v>586074.632587289</v>
      </c>
      <c r="E958" s="59">
        <f>SUM(AE958:AP958)</f>
        <v>869510.69983338</v>
      </c>
      <c r="F958" s="40" t="n"/>
      <c r="G958" s="51">
        <f>SUM(G952:G957)</f>
        <v>7060.50654734694</v>
      </c>
      <c r="H958" s="51">
        <f>SUM(H952:H957)</f>
        <v>8128.81059472653</v>
      </c>
      <c r="I958" s="51">
        <f>SUM(I952:I957)</f>
        <v>9137.08340233077</v>
      </c>
      <c r="J958" s="51">
        <f>SUM(J952:J957)</f>
        <v>10090.4506898924</v>
      </c>
      <c r="K958" s="51">
        <f>SUM(K952:K957)</f>
        <v>21808.5477725186</v>
      </c>
      <c r="L958" s="51">
        <f>SUM(L952:L957)</f>
        <v>23480.5709283416</v>
      </c>
      <c r="M958" s="51">
        <f>SUM(M952:M957)</f>
        <v>25110.3230509053</v>
      </c>
      <c r="N958" s="51">
        <f>SUM(N952:N957)</f>
        <v>26701.2542451888</v>
      </c>
      <c r="O958" s="51">
        <f>SUM(O952:O957)</f>
        <v>28256.4979487144</v>
      </c>
      <c r="P958" s="51">
        <f>SUM(P952:P957)</f>
        <v>29778.9030909338</v>
      </c>
      <c r="Q958" s="51">
        <f>SUM(Q952:Q957)</f>
        <v>31271.0627439312</v>
      </c>
      <c r="R958" s="51">
        <f>SUM(R952:R957)</f>
        <v>32735.3396644568</v>
      </c>
      <c r="S958" s="51">
        <f>SUM(S952:S957)</f>
        <v>37405.47000327</v>
      </c>
      <c r="T958" s="51">
        <f>SUM(T952:T957)</f>
        <v>39047.321383974</v>
      </c>
      <c r="U958" s="51">
        <f>SUM(U952:U957)</f>
        <v>40648.4694547335</v>
      </c>
      <c r="V958" s="51">
        <f>SUM(V952:V957)</f>
        <v>42212.1652413974</v>
      </c>
      <c r="W958" s="51">
        <f>SUM(W952:W957)</f>
        <v>48719.1176489934</v>
      </c>
      <c r="X958" s="51">
        <f>SUM(X952:X957)</f>
        <v>50094.2726360898</v>
      </c>
      <c r="Y958" s="51">
        <f>SUM(Y952:Y957)</f>
        <v>51440.0892410418</v>
      </c>
      <c r="Z958" s="51">
        <f>SUM(Z952:Z957)</f>
        <v>52758.8128167283</v>
      </c>
      <c r="AA958" s="51">
        <f>SUM(AA952:AA957)</f>
        <v>54052.4957888615</v>
      </c>
      <c r="AB958" s="51">
        <f>SUM(AB952:AB957)</f>
        <v>55323.0162163359</v>
      </c>
      <c r="AC958" s="51">
        <f>SUM(AC952:AC957)</f>
        <v>56572.0943997909</v>
      </c>
      <c r="AD958" s="51">
        <f>SUM(AD952:AD957)</f>
        <v>57801.3077560721</v>
      </c>
      <c r="AE958" s="51">
        <f>SUM(AE952:AE957)</f>
        <v>62520.3232727825</v>
      </c>
      <c r="AF958" s="51">
        <f>SUM(AF952:AF957)</f>
        <v>63957.9482868879</v>
      </c>
      <c r="AG958" s="51">
        <f>SUM(AG952:AG957)</f>
        <v>65360.3121055704</v>
      </c>
      <c r="AH958" s="51">
        <f>SUM(AH952:AH957)</f>
        <v>66730.1959284761</v>
      </c>
      <c r="AI958" s="51">
        <f>SUM(AI952:AI957)</f>
        <v>72301.2217199216</v>
      </c>
      <c r="AJ958" s="51">
        <f>SUM(AJ952:AJ957)</f>
        <v>73509.6140966164</v>
      </c>
      <c r="AK958" s="51">
        <f>SUM(AK952:AK957)</f>
        <v>74692.4846020886</v>
      </c>
      <c r="AL958" s="51">
        <f>SUM(AL952:AL957)</f>
        <v>75851.7636626174</v>
      </c>
      <c r="AM958" s="51">
        <f>SUM(AM952:AM957)</f>
        <v>76989.2179852248</v>
      </c>
      <c r="AN958" s="51">
        <f>SUM(AN952:AN957)</f>
        <v>78106.4661280721</v>
      </c>
      <c r="AO958" s="51">
        <f>SUM(AO952:AO957)</f>
        <v>79204.9924469649</v>
      </c>
      <c r="AP958" s="51">
        <f>SUM(AP952:AP957)</f>
        <v>80286.1595981579</v>
      </c>
    </row>
    <row r="959">
      <c r="A959" s="4" t="inlineStr">
        <is>
          <t>Contribution</t>
        </is>
      </c>
      <c r="B959" s="14" t="inlineStr">
        <is>
          <t>AED</t>
        </is>
      </c>
      <c r="C959" s="56">
        <f>SUM(G959:R959)</f>
        <v>3403492.43909878</v>
      </c>
      <c r="D959" s="56">
        <f>SUM(S959:AD959)</f>
        <v>7626731.23319828</v>
      </c>
      <c r="E959" s="56">
        <f>SUM(AE959:AP959)</f>
        <v>11612831.7833401</v>
      </c>
      <c r="G959" s="57">
        <f>G949-G958</f>
        <v>91361.1402689796</v>
      </c>
      <c r="H959" s="57">
        <f>H949-H958</f>
        <v>104279.042562824</v>
      </c>
      <c r="I959" s="57">
        <f>I949-I958</f>
        <v>116189.273342028</v>
      </c>
      <c r="J959" s="57">
        <f>J949-J958</f>
        <v>127180.044125568</v>
      </c>
      <c r="K959" s="57">
        <f>K949-K958</f>
        <v>327265.94359391</v>
      </c>
      <c r="L959" s="57">
        <f>L949-L958</f>
        <v>346520.88940592</v>
      </c>
      <c r="M959" s="57">
        <f>M949-M958</f>
        <v>357638.791202147</v>
      </c>
      <c r="N959" s="57">
        <f>N949-N958</f>
        <v>368077.821665232</v>
      </c>
      <c r="O959" s="57">
        <f>O949-O958</f>
        <v>377894.003142208</v>
      </c>
      <c r="P959" s="57">
        <f>P949-P958</f>
        <v>387138.161831241</v>
      </c>
      <c r="Q959" s="57">
        <f>Q949-Q958</f>
        <v>395856.459727526</v>
      </c>
      <c r="R959" s="57">
        <f>R949-R958</f>
        <v>404090.868231197</v>
      </c>
      <c r="S959" s="57">
        <f>S949-S958</f>
        <v>474570.230398285</v>
      </c>
      <c r="T959" s="57">
        <f>T949-T958</f>
        <v>485908.181029045</v>
      </c>
      <c r="U959" s="57">
        <f>U949-U958</f>
        <v>496554.435937366</v>
      </c>
      <c r="V959" s="57">
        <f>V949-V958</f>
        <v>506565.505348746</v>
      </c>
      <c r="W959" s="57">
        <f>W949-W958</f>
        <v>680677.457857294</v>
      </c>
      <c r="X959" s="57">
        <f>X949-X958</f>
        <v>689352.198045758</v>
      </c>
      <c r="Y959" s="57">
        <f>Y949-Y958</f>
        <v>697532.186513692</v>
      </c>
      <c r="Z959" s="57">
        <f>Z949-Z958</f>
        <v>705256.108881434</v>
      </c>
      <c r="AA959" s="57">
        <f>AA949-AA958</f>
        <v>712559.24957005</v>
      </c>
      <c r="AB959" s="57">
        <f>AB949-AB958</f>
        <v>719473.825480734</v>
      </c>
      <c r="AC959" s="57">
        <f>AC949-AC958</f>
        <v>726029.284100556</v>
      </c>
      <c r="AD959" s="57">
        <f>AD949-AD958</f>
        <v>732252.570035315</v>
      </c>
      <c r="AE959" s="57">
        <f>AE949-AE958</f>
        <v>829575.829391429</v>
      </c>
      <c r="AF959" s="57">
        <f>AF949-AF958</f>
        <v>839483.997489731</v>
      </c>
      <c r="AG959" s="57">
        <f>AG949-AG958</f>
        <v>848794.319699093</v>
      </c>
      <c r="AH959" s="57">
        <f>AH949-AH958</f>
        <v>857555.016213217</v>
      </c>
      <c r="AI959" s="57">
        <f>AI949-AI958</f>
        <v>1005791.96958134</v>
      </c>
      <c r="AJ959" s="57">
        <f>AJ949-AJ958</f>
        <v>1013398.05254883</v>
      </c>
      <c r="AK959" s="57">
        <f>AK949-AK958</f>
        <v>1020574.63313757</v>
      </c>
      <c r="AL959" s="57">
        <f>AL949-AL958</f>
        <v>1027354.88739235</v>
      </c>
      <c r="AM959" s="57">
        <f>AM949-AM958</f>
        <v>1033769.11208706</v>
      </c>
      <c r="AN959" s="57">
        <f>AN949-AN958</f>
        <v>1039845.00412586</v>
      </c>
      <c r="AO959" s="57">
        <f>AO949-AO958</f>
        <v>1045607.91038303</v>
      </c>
      <c r="AP959" s="57">
        <f>AP949-AP958</f>
        <v>1051081.05129058</v>
      </c>
    </row>
    <row r="962">
      <c r="A962" s="11" t="inlineStr">
        <is>
          <t>Performance marketing</t>
        </is>
      </c>
      <c r="B962" s="14" t="inlineStr">
        <is>
          <t>AED</t>
        </is>
      </c>
      <c r="C962" s="56">
        <f>SUM(G962:R962)</f>
        <v>1800000</v>
      </c>
      <c r="D962" s="56">
        <f>SUM(S962:AD962)</f>
        <v>2400000</v>
      </c>
      <c r="E962" s="56">
        <f>SUM(AE962:AP962)</f>
        <v>3000000</v>
      </c>
      <c r="G962" s="12">
        <f>G910</f>
        <v>150000</v>
      </c>
      <c r="H962" s="12">
        <f>H910</f>
        <v>150000</v>
      </c>
      <c r="I962" s="12">
        <f>I910</f>
        <v>150000</v>
      </c>
      <c r="J962" s="12">
        <f>J910</f>
        <v>150000</v>
      </c>
      <c r="K962" s="12">
        <f>K910</f>
        <v>150000</v>
      </c>
      <c r="L962" s="12">
        <f>L910</f>
        <v>150000</v>
      </c>
      <c r="M962" s="12">
        <f>M910</f>
        <v>150000</v>
      </c>
      <c r="N962" s="12">
        <f>N910</f>
        <v>150000</v>
      </c>
      <c r="O962" s="12">
        <f>O910</f>
        <v>150000</v>
      </c>
      <c r="P962" s="12">
        <f>P910</f>
        <v>150000</v>
      </c>
      <c r="Q962" s="12">
        <f>Q910</f>
        <v>150000</v>
      </c>
      <c r="R962" s="12">
        <f>R910</f>
        <v>150000</v>
      </c>
      <c r="S962" s="12">
        <f>S910</f>
        <v>200000</v>
      </c>
      <c r="T962" s="12">
        <f>T910</f>
        <v>200000</v>
      </c>
      <c r="U962" s="12">
        <f>U910</f>
        <v>200000</v>
      </c>
      <c r="V962" s="12">
        <f>V910</f>
        <v>200000</v>
      </c>
      <c r="W962" s="12">
        <f>W910</f>
        <v>200000</v>
      </c>
      <c r="X962" s="12">
        <f>X910</f>
        <v>200000</v>
      </c>
      <c r="Y962" s="12">
        <f>Y910</f>
        <v>200000</v>
      </c>
      <c r="Z962" s="12">
        <f>Z910</f>
        <v>200000</v>
      </c>
      <c r="AA962" s="12">
        <f>AA910</f>
        <v>200000</v>
      </c>
      <c r="AB962" s="12">
        <f>AB910</f>
        <v>200000</v>
      </c>
      <c r="AC962" s="12">
        <f>AC910</f>
        <v>200000</v>
      </c>
      <c r="AD962" s="12">
        <f>AD910</f>
        <v>200000</v>
      </c>
      <c r="AE962" s="12">
        <f>AE910</f>
        <v>250000</v>
      </c>
      <c r="AF962" s="12">
        <f>AF910</f>
        <v>250000</v>
      </c>
      <c r="AG962" s="12">
        <f>AG910</f>
        <v>250000</v>
      </c>
      <c r="AH962" s="12">
        <f>AH910</f>
        <v>250000</v>
      </c>
      <c r="AI962" s="12">
        <f>AI910</f>
        <v>250000</v>
      </c>
      <c r="AJ962" s="12">
        <f>AJ910</f>
        <v>250000</v>
      </c>
      <c r="AK962" s="12">
        <f>AK910</f>
        <v>250000</v>
      </c>
      <c r="AL962" s="12">
        <f>AL910</f>
        <v>250000</v>
      </c>
      <c r="AM962" s="12">
        <f>AM910</f>
        <v>250000</v>
      </c>
      <c r="AN962" s="12">
        <f>AN910</f>
        <v>250000</v>
      </c>
      <c r="AO962" s="12">
        <f>AO910</f>
        <v>250000</v>
      </c>
      <c r="AP962" s="12">
        <f>AP910</f>
        <v>250000</v>
      </c>
    </row>
    <row r="963">
      <c r="A963" s="11" t="inlineStr">
        <is>
          <t>Helios AI agency</t>
        </is>
      </c>
      <c r="B963" s="14" t="inlineStr">
        <is>
          <t>AED</t>
        </is>
      </c>
      <c r="C963" s="56">
        <f>SUM(G963:R963)</f>
        <v>480000</v>
      </c>
      <c r="D963" s="56">
        <f>SUM(S963:AD963)</f>
        <v>480000</v>
      </c>
      <c r="E963" s="56">
        <f>SUM(AE963:AP963)</f>
        <v>480000</v>
      </c>
      <c r="G963" s="12">
        <f>Assumptions!$C$74</f>
        <v>40000</v>
      </c>
      <c r="H963" s="12">
        <f>Assumptions!$C$74</f>
        <v>40000</v>
      </c>
      <c r="I963" s="12">
        <f>Assumptions!$C$74</f>
        <v>40000</v>
      </c>
      <c r="J963" s="12">
        <f>Assumptions!$C$74</f>
        <v>40000</v>
      </c>
      <c r="K963" s="12">
        <f>Assumptions!$C$74</f>
        <v>40000</v>
      </c>
      <c r="L963" s="12">
        <f>Assumptions!$C$74</f>
        <v>40000</v>
      </c>
      <c r="M963" s="12">
        <f>Assumptions!$C$74</f>
        <v>40000</v>
      </c>
      <c r="N963" s="12">
        <f>Assumptions!$C$74</f>
        <v>40000</v>
      </c>
      <c r="O963" s="12">
        <f>Assumptions!$C$74</f>
        <v>40000</v>
      </c>
      <c r="P963" s="12">
        <f>Assumptions!$C$74</f>
        <v>40000</v>
      </c>
      <c r="Q963" s="12">
        <f>Assumptions!$C$74</f>
        <v>40000</v>
      </c>
      <c r="R963" s="12">
        <f>Assumptions!$C$74</f>
        <v>40000</v>
      </c>
      <c r="S963" s="12">
        <f>Assumptions!$C$74</f>
        <v>40000</v>
      </c>
      <c r="T963" s="12">
        <f>Assumptions!$C$74</f>
        <v>40000</v>
      </c>
      <c r="U963" s="12">
        <f>Assumptions!$C$74</f>
        <v>40000</v>
      </c>
      <c r="V963" s="12">
        <f>Assumptions!$C$74</f>
        <v>40000</v>
      </c>
      <c r="W963" s="12">
        <f>Assumptions!$C$74</f>
        <v>40000</v>
      </c>
      <c r="X963" s="12">
        <f>Assumptions!$C$74</f>
        <v>40000</v>
      </c>
      <c r="Y963" s="12">
        <f>Assumptions!$C$74</f>
        <v>40000</v>
      </c>
      <c r="Z963" s="12">
        <f>Assumptions!$C$74</f>
        <v>40000</v>
      </c>
      <c r="AA963" s="12">
        <f>Assumptions!$C$74</f>
        <v>40000</v>
      </c>
      <c r="AB963" s="12">
        <f>Assumptions!$C$74</f>
        <v>40000</v>
      </c>
      <c r="AC963" s="12">
        <f>Assumptions!$C$74</f>
        <v>40000</v>
      </c>
      <c r="AD963" s="12">
        <f>Assumptions!$C$74</f>
        <v>40000</v>
      </c>
      <c r="AE963" s="12">
        <f>Assumptions!$C$74</f>
        <v>40000</v>
      </c>
      <c r="AF963" s="12">
        <f>Assumptions!$C$74</f>
        <v>40000</v>
      </c>
      <c r="AG963" s="12">
        <f>Assumptions!$C$74</f>
        <v>40000</v>
      </c>
      <c r="AH963" s="12">
        <f>Assumptions!$C$74</f>
        <v>40000</v>
      </c>
      <c r="AI963" s="12">
        <f>Assumptions!$C$74</f>
        <v>40000</v>
      </c>
      <c r="AJ963" s="12">
        <f>Assumptions!$C$74</f>
        <v>40000</v>
      </c>
      <c r="AK963" s="12">
        <f>Assumptions!$C$74</f>
        <v>40000</v>
      </c>
      <c r="AL963" s="12">
        <f>Assumptions!$C$74</f>
        <v>40000</v>
      </c>
      <c r="AM963" s="12">
        <f>Assumptions!$C$74</f>
        <v>40000</v>
      </c>
      <c r="AN963" s="12">
        <f>Assumptions!$C$74</f>
        <v>40000</v>
      </c>
      <c r="AO963" s="12">
        <f>Assumptions!$C$74</f>
        <v>40000</v>
      </c>
      <c r="AP963" s="12">
        <f>Assumptions!$C$74</f>
        <v>40000</v>
      </c>
    </row>
    <row r="964">
      <c r="A964" s="11" t="inlineStr">
        <is>
          <t>Public relations</t>
        </is>
      </c>
      <c r="B964" s="14" t="inlineStr">
        <is>
          <t>AED</t>
        </is>
      </c>
      <c r="C964" s="56">
        <f>SUM(G964:R964)</f>
        <v>360000</v>
      </c>
      <c r="D964" s="56">
        <f>SUM(S964:AD964)</f>
        <v>240000</v>
      </c>
      <c r="E964" s="56">
        <f>SUM(AE964:AP964)</f>
        <v>240000</v>
      </c>
      <c r="G964" s="12">
        <f>IF(G906&lt;=Assumptions!$C$76,Assumptions!$C$75,Assumptions!$C$77)</f>
        <v>40000</v>
      </c>
      <c r="H964" s="12">
        <f>IF(H906&lt;=Assumptions!$C$76,Assumptions!$C$75,Assumptions!$C$77)</f>
        <v>40000</v>
      </c>
      <c r="I964" s="12">
        <f>IF(I906&lt;=Assumptions!$C$76,Assumptions!$C$75,Assumptions!$C$77)</f>
        <v>40000</v>
      </c>
      <c r="J964" s="12">
        <f>IF(J906&lt;=Assumptions!$C$76,Assumptions!$C$75,Assumptions!$C$77)</f>
        <v>40000</v>
      </c>
      <c r="K964" s="12">
        <f>IF(K906&lt;=Assumptions!$C$76,Assumptions!$C$75,Assumptions!$C$77)</f>
        <v>40000</v>
      </c>
      <c r="L964" s="12">
        <f>IF(L906&lt;=Assumptions!$C$76,Assumptions!$C$75,Assumptions!$C$77)</f>
        <v>40000</v>
      </c>
      <c r="M964" s="12">
        <f>IF(M906&lt;=Assumptions!$C$76,Assumptions!$C$75,Assumptions!$C$77)</f>
        <v>20000</v>
      </c>
      <c r="N964" s="12">
        <f>IF(N906&lt;=Assumptions!$C$76,Assumptions!$C$75,Assumptions!$C$77)</f>
        <v>20000</v>
      </c>
      <c r="O964" s="12">
        <f>IF(O906&lt;=Assumptions!$C$76,Assumptions!$C$75,Assumptions!$C$77)</f>
        <v>20000</v>
      </c>
      <c r="P964" s="12">
        <f>IF(P906&lt;=Assumptions!$C$76,Assumptions!$C$75,Assumptions!$C$77)</f>
        <v>20000</v>
      </c>
      <c r="Q964" s="12">
        <f>IF(Q906&lt;=Assumptions!$C$76,Assumptions!$C$75,Assumptions!$C$77)</f>
        <v>20000</v>
      </c>
      <c r="R964" s="12">
        <f>IF(R906&lt;=Assumptions!$C$76,Assumptions!$C$75,Assumptions!$C$77)</f>
        <v>20000</v>
      </c>
      <c r="S964" s="12">
        <f>IF(S906&lt;=Assumptions!$C$76,Assumptions!$C$75,Assumptions!$C$77)</f>
        <v>20000</v>
      </c>
      <c r="T964" s="12">
        <f>IF(T906&lt;=Assumptions!$C$76,Assumptions!$C$75,Assumptions!$C$77)</f>
        <v>20000</v>
      </c>
      <c r="U964" s="12">
        <f>IF(U906&lt;=Assumptions!$C$76,Assumptions!$C$75,Assumptions!$C$77)</f>
        <v>20000</v>
      </c>
      <c r="V964" s="12">
        <f>IF(V906&lt;=Assumptions!$C$76,Assumptions!$C$75,Assumptions!$C$77)</f>
        <v>20000</v>
      </c>
      <c r="W964" s="12">
        <f>IF(W906&lt;=Assumptions!$C$76,Assumptions!$C$75,Assumptions!$C$77)</f>
        <v>20000</v>
      </c>
      <c r="X964" s="12">
        <f>IF(X906&lt;=Assumptions!$C$76,Assumptions!$C$75,Assumptions!$C$77)</f>
        <v>20000</v>
      </c>
      <c r="Y964" s="12">
        <f>IF(Y906&lt;=Assumptions!$C$76,Assumptions!$C$75,Assumptions!$C$77)</f>
        <v>20000</v>
      </c>
      <c r="Z964" s="12">
        <f>IF(Z906&lt;=Assumptions!$C$76,Assumptions!$C$75,Assumptions!$C$77)</f>
        <v>20000</v>
      </c>
      <c r="AA964" s="12">
        <f>IF(AA906&lt;=Assumptions!$C$76,Assumptions!$C$75,Assumptions!$C$77)</f>
        <v>20000</v>
      </c>
      <c r="AB964" s="12">
        <f>IF(AB906&lt;=Assumptions!$C$76,Assumptions!$C$75,Assumptions!$C$77)</f>
        <v>20000</v>
      </c>
      <c r="AC964" s="12">
        <f>IF(AC906&lt;=Assumptions!$C$76,Assumptions!$C$75,Assumptions!$C$77)</f>
        <v>20000</v>
      </c>
      <c r="AD964" s="12">
        <f>IF(AD906&lt;=Assumptions!$C$76,Assumptions!$C$75,Assumptions!$C$77)</f>
        <v>20000</v>
      </c>
      <c r="AE964" s="12">
        <f>IF(AE906&lt;=Assumptions!$C$76,Assumptions!$C$75,Assumptions!$C$77)</f>
        <v>20000</v>
      </c>
      <c r="AF964" s="12">
        <f>IF(AF906&lt;=Assumptions!$C$76,Assumptions!$C$75,Assumptions!$C$77)</f>
        <v>20000</v>
      </c>
      <c r="AG964" s="12">
        <f>IF(AG906&lt;=Assumptions!$C$76,Assumptions!$C$75,Assumptions!$C$77)</f>
        <v>20000</v>
      </c>
      <c r="AH964" s="12">
        <f>IF(AH906&lt;=Assumptions!$C$76,Assumptions!$C$75,Assumptions!$C$77)</f>
        <v>20000</v>
      </c>
      <c r="AI964" s="12">
        <f>IF(AI906&lt;=Assumptions!$C$76,Assumptions!$C$75,Assumptions!$C$77)</f>
        <v>20000</v>
      </c>
      <c r="AJ964" s="12">
        <f>IF(AJ906&lt;=Assumptions!$C$76,Assumptions!$C$75,Assumptions!$C$77)</f>
        <v>20000</v>
      </c>
      <c r="AK964" s="12">
        <f>IF(AK906&lt;=Assumptions!$C$76,Assumptions!$C$75,Assumptions!$C$77)</f>
        <v>20000</v>
      </c>
      <c r="AL964" s="12">
        <f>IF(AL906&lt;=Assumptions!$C$76,Assumptions!$C$75,Assumptions!$C$77)</f>
        <v>20000</v>
      </c>
      <c r="AM964" s="12">
        <f>IF(AM906&lt;=Assumptions!$C$76,Assumptions!$C$75,Assumptions!$C$77)</f>
        <v>20000</v>
      </c>
      <c r="AN964" s="12">
        <f>IF(AN906&lt;=Assumptions!$C$76,Assumptions!$C$75,Assumptions!$C$77)</f>
        <v>20000</v>
      </c>
      <c r="AO964" s="12">
        <f>IF(AO906&lt;=Assumptions!$C$76,Assumptions!$C$75,Assumptions!$C$77)</f>
        <v>20000</v>
      </c>
      <c r="AP964" s="12">
        <f>IF(AP906&lt;=Assumptions!$C$76,Assumptions!$C$75,Assumptions!$C$77)</f>
        <v>20000</v>
      </c>
    </row>
    <row r="965">
      <c r="A965" s="11" t="inlineStr">
        <is>
          <t>Creators and partnerships</t>
        </is>
      </c>
      <c r="B965" s="14" t="inlineStr">
        <is>
          <t>AED</t>
        </is>
      </c>
      <c r="C965" s="56">
        <f>SUM(G965:R965)</f>
        <v>240000</v>
      </c>
      <c r="D965" s="56">
        <f>SUM(S965:AD965)</f>
        <v>240000</v>
      </c>
      <c r="E965" s="56">
        <f>SUM(AE965:AP965)</f>
        <v>240000</v>
      </c>
      <c r="G965" s="12">
        <f>Assumptions!$C$78</f>
        <v>20000</v>
      </c>
      <c r="H965" s="12">
        <f>Assumptions!$C$78</f>
        <v>20000</v>
      </c>
      <c r="I965" s="12">
        <f>Assumptions!$C$78</f>
        <v>20000</v>
      </c>
      <c r="J965" s="12">
        <f>Assumptions!$C$78</f>
        <v>20000</v>
      </c>
      <c r="K965" s="12">
        <f>Assumptions!$C$78</f>
        <v>20000</v>
      </c>
      <c r="L965" s="12">
        <f>Assumptions!$C$78</f>
        <v>20000</v>
      </c>
      <c r="M965" s="12">
        <f>Assumptions!$C$78</f>
        <v>20000</v>
      </c>
      <c r="N965" s="12">
        <f>Assumptions!$C$78</f>
        <v>20000</v>
      </c>
      <c r="O965" s="12">
        <f>Assumptions!$C$78</f>
        <v>20000</v>
      </c>
      <c r="P965" s="12">
        <f>Assumptions!$C$78</f>
        <v>20000</v>
      </c>
      <c r="Q965" s="12">
        <f>Assumptions!$C$78</f>
        <v>20000</v>
      </c>
      <c r="R965" s="12">
        <f>Assumptions!$C$78</f>
        <v>20000</v>
      </c>
      <c r="S965" s="12">
        <f>Assumptions!$C$78</f>
        <v>20000</v>
      </c>
      <c r="T965" s="12">
        <f>Assumptions!$C$78</f>
        <v>20000</v>
      </c>
      <c r="U965" s="12">
        <f>Assumptions!$C$78</f>
        <v>20000</v>
      </c>
      <c r="V965" s="12">
        <f>Assumptions!$C$78</f>
        <v>20000</v>
      </c>
      <c r="W965" s="12">
        <f>Assumptions!$C$78</f>
        <v>20000</v>
      </c>
      <c r="X965" s="12">
        <f>Assumptions!$C$78</f>
        <v>20000</v>
      </c>
      <c r="Y965" s="12">
        <f>Assumptions!$C$78</f>
        <v>20000</v>
      </c>
      <c r="Z965" s="12">
        <f>Assumptions!$C$78</f>
        <v>20000</v>
      </c>
      <c r="AA965" s="12">
        <f>Assumptions!$C$78</f>
        <v>20000</v>
      </c>
      <c r="AB965" s="12">
        <f>Assumptions!$C$78</f>
        <v>20000</v>
      </c>
      <c r="AC965" s="12">
        <f>Assumptions!$C$78</f>
        <v>20000</v>
      </c>
      <c r="AD965" s="12">
        <f>Assumptions!$C$78</f>
        <v>20000</v>
      </c>
      <c r="AE965" s="12">
        <f>Assumptions!$C$78</f>
        <v>20000</v>
      </c>
      <c r="AF965" s="12">
        <f>Assumptions!$C$78</f>
        <v>20000</v>
      </c>
      <c r="AG965" s="12">
        <f>Assumptions!$C$78</f>
        <v>20000</v>
      </c>
      <c r="AH965" s="12">
        <f>Assumptions!$C$78</f>
        <v>20000</v>
      </c>
      <c r="AI965" s="12">
        <f>Assumptions!$C$78</f>
        <v>20000</v>
      </c>
      <c r="AJ965" s="12">
        <f>Assumptions!$C$78</f>
        <v>20000</v>
      </c>
      <c r="AK965" s="12">
        <f>Assumptions!$C$78</f>
        <v>20000</v>
      </c>
      <c r="AL965" s="12">
        <f>Assumptions!$C$78</f>
        <v>20000</v>
      </c>
      <c r="AM965" s="12">
        <f>Assumptions!$C$78</f>
        <v>20000</v>
      </c>
      <c r="AN965" s="12">
        <f>Assumptions!$C$78</f>
        <v>20000</v>
      </c>
      <c r="AO965" s="12">
        <f>Assumptions!$C$78</f>
        <v>20000</v>
      </c>
      <c r="AP965" s="12">
        <f>Assumptions!$C$78</f>
        <v>20000</v>
      </c>
    </row>
    <row r="966">
      <c r="A966" s="38" t="inlineStr">
        <is>
          <t>Marketing</t>
        </is>
      </c>
      <c r="B966" s="58" t="inlineStr">
        <is>
          <t>AED</t>
        </is>
      </c>
      <c r="C966" s="59">
        <f>SUM(G966:R966)</f>
        <v>2880000</v>
      </c>
      <c r="D966" s="59">
        <f>SUM(S966:AD966)</f>
        <v>3360000</v>
      </c>
      <c r="E966" s="59">
        <f>SUM(AE966:AP966)</f>
        <v>3960000</v>
      </c>
      <c r="F966" s="40" t="n"/>
      <c r="G966" s="51">
        <f>SUM(G962:G965)</f>
        <v>250000</v>
      </c>
      <c r="H966" s="51">
        <f>SUM(H962:H965)</f>
        <v>250000</v>
      </c>
      <c r="I966" s="51">
        <f>SUM(I962:I965)</f>
        <v>250000</v>
      </c>
      <c r="J966" s="51">
        <f>SUM(J962:J965)</f>
        <v>250000</v>
      </c>
      <c r="K966" s="51">
        <f>SUM(K962:K965)</f>
        <v>250000</v>
      </c>
      <c r="L966" s="51">
        <f>SUM(L962:L965)</f>
        <v>250000</v>
      </c>
      <c r="M966" s="51">
        <f>SUM(M962:M965)</f>
        <v>230000</v>
      </c>
      <c r="N966" s="51">
        <f>SUM(N962:N965)</f>
        <v>230000</v>
      </c>
      <c r="O966" s="51">
        <f>SUM(O962:O965)</f>
        <v>230000</v>
      </c>
      <c r="P966" s="51">
        <f>SUM(P962:P965)</f>
        <v>230000</v>
      </c>
      <c r="Q966" s="51">
        <f>SUM(Q962:Q965)</f>
        <v>230000</v>
      </c>
      <c r="R966" s="51">
        <f>SUM(R962:R965)</f>
        <v>230000</v>
      </c>
      <c r="S966" s="51">
        <f>SUM(S962:S965)</f>
        <v>280000</v>
      </c>
      <c r="T966" s="51">
        <f>SUM(T962:T965)</f>
        <v>280000</v>
      </c>
      <c r="U966" s="51">
        <f>SUM(U962:U965)</f>
        <v>280000</v>
      </c>
      <c r="V966" s="51">
        <f>SUM(V962:V965)</f>
        <v>280000</v>
      </c>
      <c r="W966" s="51">
        <f>SUM(W962:W965)</f>
        <v>280000</v>
      </c>
      <c r="X966" s="51">
        <f>SUM(X962:X965)</f>
        <v>280000</v>
      </c>
      <c r="Y966" s="51">
        <f>SUM(Y962:Y965)</f>
        <v>280000</v>
      </c>
      <c r="Z966" s="51">
        <f>SUM(Z962:Z965)</f>
        <v>280000</v>
      </c>
      <c r="AA966" s="51">
        <f>SUM(AA962:AA965)</f>
        <v>280000</v>
      </c>
      <c r="AB966" s="51">
        <f>SUM(AB962:AB965)</f>
        <v>280000</v>
      </c>
      <c r="AC966" s="51">
        <f>SUM(AC962:AC965)</f>
        <v>280000</v>
      </c>
      <c r="AD966" s="51">
        <f>SUM(AD962:AD965)</f>
        <v>280000</v>
      </c>
      <c r="AE966" s="51">
        <f>SUM(AE962:AE965)</f>
        <v>330000</v>
      </c>
      <c r="AF966" s="51">
        <f>SUM(AF962:AF965)</f>
        <v>330000</v>
      </c>
      <c r="AG966" s="51">
        <f>SUM(AG962:AG965)</f>
        <v>330000</v>
      </c>
      <c r="AH966" s="51">
        <f>SUM(AH962:AH965)</f>
        <v>330000</v>
      </c>
      <c r="AI966" s="51">
        <f>SUM(AI962:AI965)</f>
        <v>330000</v>
      </c>
      <c r="AJ966" s="51">
        <f>SUM(AJ962:AJ965)</f>
        <v>330000</v>
      </c>
      <c r="AK966" s="51">
        <f>SUM(AK962:AK965)</f>
        <v>330000</v>
      </c>
      <c r="AL966" s="51">
        <f>SUM(AL962:AL965)</f>
        <v>330000</v>
      </c>
      <c r="AM966" s="51">
        <f>SUM(AM962:AM965)</f>
        <v>330000</v>
      </c>
      <c r="AN966" s="51">
        <f>SUM(AN962:AN965)</f>
        <v>330000</v>
      </c>
      <c r="AO966" s="51">
        <f>SUM(AO962:AO965)</f>
        <v>330000</v>
      </c>
      <c r="AP966" s="51">
        <f>SUM(AP962:AP965)</f>
        <v>330000</v>
      </c>
    </row>
    <row r="967">
      <c r="A967" s="11" t="inlineStr">
        <is>
          <t>Desk seats staffed (0 = stage 1, on-call desk)</t>
        </is>
      </c>
      <c r="B967" s="14" t="inlineStr">
        <is>
          <t>seats</t>
        </is>
      </c>
      <c r="C967" s="56">
        <f>R967</f>
        <v>0</v>
      </c>
      <c r="D967" s="56">
        <f>AD967</f>
        <v>1</v>
      </c>
      <c r="E967" s="56">
        <f>AP967</f>
        <v>1</v>
      </c>
      <c r="G967" s="12">
        <f>IF(G928&lt;Assumptions!$C$69,0,1+INT((G928-Assumptions!$C$69)/Assumptions!$C$71))</f>
        <v>0</v>
      </c>
      <c r="H967" s="12">
        <f>IF(H928&lt;Assumptions!$C$69,0,1+INT((H928-Assumptions!$C$69)/Assumptions!$C$71))</f>
        <v>0</v>
      </c>
      <c r="I967" s="12">
        <f>IF(I928&lt;Assumptions!$C$69,0,1+INT((I928-Assumptions!$C$69)/Assumptions!$C$71))</f>
        <v>0</v>
      </c>
      <c r="J967" s="12">
        <f>IF(J928&lt;Assumptions!$C$69,0,1+INT((J928-Assumptions!$C$69)/Assumptions!$C$71))</f>
        <v>0</v>
      </c>
      <c r="K967" s="12">
        <f>IF(K928&lt;Assumptions!$C$69,0,1+INT((K928-Assumptions!$C$69)/Assumptions!$C$71))</f>
        <v>0</v>
      </c>
      <c r="L967" s="12">
        <f>IF(L928&lt;Assumptions!$C$69,0,1+INT((L928-Assumptions!$C$69)/Assumptions!$C$71))</f>
        <v>0</v>
      </c>
      <c r="M967" s="12">
        <f>IF(M928&lt;Assumptions!$C$69,0,1+INT((M928-Assumptions!$C$69)/Assumptions!$C$71))</f>
        <v>0</v>
      </c>
      <c r="N967" s="12">
        <f>IF(N928&lt;Assumptions!$C$69,0,1+INT((N928-Assumptions!$C$69)/Assumptions!$C$71))</f>
        <v>0</v>
      </c>
      <c r="O967" s="12">
        <f>IF(O928&lt;Assumptions!$C$69,0,1+INT((O928-Assumptions!$C$69)/Assumptions!$C$71))</f>
        <v>0</v>
      </c>
      <c r="P967" s="12">
        <f>IF(P928&lt;Assumptions!$C$69,0,1+INT((P928-Assumptions!$C$69)/Assumptions!$C$71))</f>
        <v>0</v>
      </c>
      <c r="Q967" s="12">
        <f>IF(Q928&lt;Assumptions!$C$69,0,1+INT((Q928-Assumptions!$C$69)/Assumptions!$C$71))</f>
        <v>0</v>
      </c>
      <c r="R967" s="12">
        <f>IF(R928&lt;Assumptions!$C$69,0,1+INT((R928-Assumptions!$C$69)/Assumptions!$C$71))</f>
        <v>0</v>
      </c>
      <c r="S967" s="12">
        <f>IF(S928&lt;Assumptions!$C$69,0,1+INT((S928-Assumptions!$C$69)/Assumptions!$C$71))</f>
        <v>0</v>
      </c>
      <c r="T967" s="12">
        <f>IF(T928&lt;Assumptions!$C$69,0,1+INT((T928-Assumptions!$C$69)/Assumptions!$C$71))</f>
        <v>0</v>
      </c>
      <c r="U967" s="12">
        <f>IF(U928&lt;Assumptions!$C$69,0,1+INT((U928-Assumptions!$C$69)/Assumptions!$C$71))</f>
        <v>0</v>
      </c>
      <c r="V967" s="12">
        <f>IF(V928&lt;Assumptions!$C$69,0,1+INT((V928-Assumptions!$C$69)/Assumptions!$C$71))</f>
        <v>0</v>
      </c>
      <c r="W967" s="12">
        <f>IF(W928&lt;Assumptions!$C$69,0,1+INT((W928-Assumptions!$C$69)/Assumptions!$C$71))</f>
        <v>0</v>
      </c>
      <c r="X967" s="12">
        <f>IF(X928&lt;Assumptions!$C$69,0,1+INT((X928-Assumptions!$C$69)/Assumptions!$C$71))</f>
        <v>1</v>
      </c>
      <c r="Y967" s="12">
        <f>IF(Y928&lt;Assumptions!$C$69,0,1+INT((Y928-Assumptions!$C$69)/Assumptions!$C$71))</f>
        <v>1</v>
      </c>
      <c r="Z967" s="12">
        <f>IF(Z928&lt;Assumptions!$C$69,0,1+INT((Z928-Assumptions!$C$69)/Assumptions!$C$71))</f>
        <v>1</v>
      </c>
      <c r="AA967" s="12">
        <f>IF(AA928&lt;Assumptions!$C$69,0,1+INT((AA928-Assumptions!$C$69)/Assumptions!$C$71))</f>
        <v>1</v>
      </c>
      <c r="AB967" s="12">
        <f>IF(AB928&lt;Assumptions!$C$69,0,1+INT((AB928-Assumptions!$C$69)/Assumptions!$C$71))</f>
        <v>1</v>
      </c>
      <c r="AC967" s="12">
        <f>IF(AC928&lt;Assumptions!$C$69,0,1+INT((AC928-Assumptions!$C$69)/Assumptions!$C$71))</f>
        <v>1</v>
      </c>
      <c r="AD967" s="12">
        <f>IF(AD928&lt;Assumptions!$C$69,0,1+INT((AD928-Assumptions!$C$69)/Assumptions!$C$71))</f>
        <v>1</v>
      </c>
      <c r="AE967" s="12">
        <f>IF(AE928&lt;Assumptions!$C$69,0,1+INT((AE928-Assumptions!$C$69)/Assumptions!$C$71))</f>
        <v>1</v>
      </c>
      <c r="AF967" s="12">
        <f>IF(AF928&lt;Assumptions!$C$69,0,1+INT((AF928-Assumptions!$C$69)/Assumptions!$C$71))</f>
        <v>1</v>
      </c>
      <c r="AG967" s="12">
        <f>IF(AG928&lt;Assumptions!$C$69,0,1+INT((AG928-Assumptions!$C$69)/Assumptions!$C$71))</f>
        <v>1</v>
      </c>
      <c r="AH967" s="12">
        <f>IF(AH928&lt;Assumptions!$C$69,0,1+INT((AH928-Assumptions!$C$69)/Assumptions!$C$71))</f>
        <v>1</v>
      </c>
      <c r="AI967" s="12">
        <f>IF(AI928&lt;Assumptions!$C$69,0,1+INT((AI928-Assumptions!$C$69)/Assumptions!$C$71))</f>
        <v>1</v>
      </c>
      <c r="AJ967" s="12">
        <f>IF(AJ928&lt;Assumptions!$C$69,0,1+INT((AJ928-Assumptions!$C$69)/Assumptions!$C$71))</f>
        <v>1</v>
      </c>
      <c r="AK967" s="12">
        <f>IF(AK928&lt;Assumptions!$C$69,0,1+INT((AK928-Assumptions!$C$69)/Assumptions!$C$71))</f>
        <v>1</v>
      </c>
      <c r="AL967" s="12">
        <f>IF(AL928&lt;Assumptions!$C$69,0,1+INT((AL928-Assumptions!$C$69)/Assumptions!$C$71))</f>
        <v>1</v>
      </c>
      <c r="AM967" s="12">
        <f>IF(AM928&lt;Assumptions!$C$69,0,1+INT((AM928-Assumptions!$C$69)/Assumptions!$C$71))</f>
        <v>1</v>
      </c>
      <c r="AN967" s="12">
        <f>IF(AN928&lt;Assumptions!$C$69,0,1+INT((AN928-Assumptions!$C$69)/Assumptions!$C$71))</f>
        <v>1</v>
      </c>
      <c r="AO967" s="12">
        <f>IF(AO928&lt;Assumptions!$C$69,0,1+INT((AO928-Assumptions!$C$69)/Assumptions!$C$71))</f>
        <v>1</v>
      </c>
      <c r="AP967" s="12">
        <f>IF(AP928&lt;Assumptions!$C$69,0,1+INT((AP928-Assumptions!$C$69)/Assumptions!$C$71))</f>
        <v>1</v>
      </c>
    </row>
    <row r="968">
      <c r="A968" s="38" t="inlineStr">
        <is>
          <t>Operations: 24/7 desk</t>
        </is>
      </c>
      <c r="B968" s="58" t="inlineStr">
        <is>
          <t>AED</t>
        </is>
      </c>
      <c r="C968" s="59">
        <f>SUM(G968:R968)</f>
        <v>180000</v>
      </c>
      <c r="D968" s="59">
        <f>SUM(S968:AD968)</f>
        <v>285000</v>
      </c>
      <c r="E968" s="59">
        <f>SUM(AE968:AP968)</f>
        <v>360000</v>
      </c>
      <c r="F968" s="40" t="n"/>
      <c r="G968" s="51">
        <f>IF(G967=0,Assumptions!$C$68,G967*Assumptions!$C$70)</f>
        <v>15000</v>
      </c>
      <c r="H968" s="51">
        <f>IF(H967=0,Assumptions!$C$68,H967*Assumptions!$C$70)</f>
        <v>15000</v>
      </c>
      <c r="I968" s="51">
        <f>IF(I967=0,Assumptions!$C$68,I967*Assumptions!$C$70)</f>
        <v>15000</v>
      </c>
      <c r="J968" s="51">
        <f>IF(J967=0,Assumptions!$C$68,J967*Assumptions!$C$70)</f>
        <v>15000</v>
      </c>
      <c r="K968" s="51">
        <f>IF(K967=0,Assumptions!$C$68,K967*Assumptions!$C$70)</f>
        <v>15000</v>
      </c>
      <c r="L968" s="51">
        <f>IF(L967=0,Assumptions!$C$68,L967*Assumptions!$C$70)</f>
        <v>15000</v>
      </c>
      <c r="M968" s="51">
        <f>IF(M967=0,Assumptions!$C$68,M967*Assumptions!$C$70)</f>
        <v>15000</v>
      </c>
      <c r="N968" s="51">
        <f>IF(N967=0,Assumptions!$C$68,N967*Assumptions!$C$70)</f>
        <v>15000</v>
      </c>
      <c r="O968" s="51">
        <f>IF(O967=0,Assumptions!$C$68,O967*Assumptions!$C$70)</f>
        <v>15000</v>
      </c>
      <c r="P968" s="51">
        <f>IF(P967=0,Assumptions!$C$68,P967*Assumptions!$C$70)</f>
        <v>15000</v>
      </c>
      <c r="Q968" s="51">
        <f>IF(Q967=0,Assumptions!$C$68,Q967*Assumptions!$C$70)</f>
        <v>15000</v>
      </c>
      <c r="R968" s="51">
        <f>IF(R967=0,Assumptions!$C$68,R967*Assumptions!$C$70)</f>
        <v>15000</v>
      </c>
      <c r="S968" s="51">
        <f>IF(S967=0,Assumptions!$C$68,S967*Assumptions!$C$70)</f>
        <v>15000</v>
      </c>
      <c r="T968" s="51">
        <f>IF(T967=0,Assumptions!$C$68,T967*Assumptions!$C$70)</f>
        <v>15000</v>
      </c>
      <c r="U968" s="51">
        <f>IF(U967=0,Assumptions!$C$68,U967*Assumptions!$C$70)</f>
        <v>15000</v>
      </c>
      <c r="V968" s="51">
        <f>IF(V967=0,Assumptions!$C$68,V967*Assumptions!$C$70)</f>
        <v>15000</v>
      </c>
      <c r="W968" s="51">
        <f>IF(W967=0,Assumptions!$C$68,W967*Assumptions!$C$70)</f>
        <v>15000</v>
      </c>
      <c r="X968" s="51">
        <f>IF(X967=0,Assumptions!$C$68,X967*Assumptions!$C$70)</f>
        <v>30000</v>
      </c>
      <c r="Y968" s="51">
        <f>IF(Y967=0,Assumptions!$C$68,Y967*Assumptions!$C$70)</f>
        <v>30000</v>
      </c>
      <c r="Z968" s="51">
        <f>IF(Z967=0,Assumptions!$C$68,Z967*Assumptions!$C$70)</f>
        <v>30000</v>
      </c>
      <c r="AA968" s="51">
        <f>IF(AA967=0,Assumptions!$C$68,AA967*Assumptions!$C$70)</f>
        <v>30000</v>
      </c>
      <c r="AB968" s="51">
        <f>IF(AB967=0,Assumptions!$C$68,AB967*Assumptions!$C$70)</f>
        <v>30000</v>
      </c>
      <c r="AC968" s="51">
        <f>IF(AC967=0,Assumptions!$C$68,AC967*Assumptions!$C$70)</f>
        <v>30000</v>
      </c>
      <c r="AD968" s="51">
        <f>IF(AD967=0,Assumptions!$C$68,AD967*Assumptions!$C$70)</f>
        <v>30000</v>
      </c>
      <c r="AE968" s="51">
        <f>IF(AE967=0,Assumptions!$C$68,AE967*Assumptions!$C$70)</f>
        <v>30000</v>
      </c>
      <c r="AF968" s="51">
        <f>IF(AF967=0,Assumptions!$C$68,AF967*Assumptions!$C$70)</f>
        <v>30000</v>
      </c>
      <c r="AG968" s="51">
        <f>IF(AG967=0,Assumptions!$C$68,AG967*Assumptions!$C$70)</f>
        <v>30000</v>
      </c>
      <c r="AH968" s="51">
        <f>IF(AH967=0,Assumptions!$C$68,AH967*Assumptions!$C$70)</f>
        <v>30000</v>
      </c>
      <c r="AI968" s="51">
        <f>IF(AI967=0,Assumptions!$C$68,AI967*Assumptions!$C$70)</f>
        <v>30000</v>
      </c>
      <c r="AJ968" s="51">
        <f>IF(AJ967=0,Assumptions!$C$68,AJ967*Assumptions!$C$70)</f>
        <v>30000</v>
      </c>
      <c r="AK968" s="51">
        <f>IF(AK967=0,Assumptions!$C$68,AK967*Assumptions!$C$70)</f>
        <v>30000</v>
      </c>
      <c r="AL968" s="51">
        <f>IF(AL967=0,Assumptions!$C$68,AL967*Assumptions!$C$70)</f>
        <v>30000</v>
      </c>
      <c r="AM968" s="51">
        <f>IF(AM967=0,Assumptions!$C$68,AM967*Assumptions!$C$70)</f>
        <v>30000</v>
      </c>
      <c r="AN968" s="51">
        <f>IF(AN967=0,Assumptions!$C$68,AN967*Assumptions!$C$70)</f>
        <v>30000</v>
      </c>
      <c r="AO968" s="51">
        <f>IF(AO967=0,Assumptions!$C$68,AO967*Assumptions!$C$70)</f>
        <v>30000</v>
      </c>
      <c r="AP968" s="51">
        <f>IF(AP967=0,Assumptions!$C$68,AP967*Assumptions!$C$70)</f>
        <v>30000</v>
      </c>
    </row>
    <row r="969">
      <c r="A969" s="11" t="inlineStr">
        <is>
          <t>Delivery team</t>
        </is>
      </c>
      <c r="B969" s="14" t="inlineStr">
        <is>
          <t>AED</t>
        </is>
      </c>
      <c r="C969" s="56">
        <f>SUM(G969:R969)</f>
        <v>1200000</v>
      </c>
      <c r="D969" s="56">
        <f>SUM(S969:AD969)</f>
        <v>1200000</v>
      </c>
      <c r="E969" s="56">
        <f>SUM(AE969:AP969)</f>
        <v>1200000</v>
      </c>
      <c r="G969" s="12">
        <f>Assumptions!$C$63</f>
        <v>100000</v>
      </c>
      <c r="H969" s="12">
        <f>Assumptions!$C$63</f>
        <v>100000</v>
      </c>
      <c r="I969" s="12">
        <f>Assumptions!$C$63</f>
        <v>100000</v>
      </c>
      <c r="J969" s="12">
        <f>Assumptions!$C$63</f>
        <v>100000</v>
      </c>
      <c r="K969" s="12">
        <f>Assumptions!$C$63</f>
        <v>100000</v>
      </c>
      <c r="L969" s="12">
        <f>Assumptions!$C$63</f>
        <v>100000</v>
      </c>
      <c r="M969" s="12">
        <f>Assumptions!$C$63</f>
        <v>100000</v>
      </c>
      <c r="N969" s="12">
        <f>Assumptions!$C$63</f>
        <v>100000</v>
      </c>
      <c r="O969" s="12">
        <f>Assumptions!$C$63</f>
        <v>100000</v>
      </c>
      <c r="P969" s="12">
        <f>Assumptions!$C$63</f>
        <v>100000</v>
      </c>
      <c r="Q969" s="12">
        <f>Assumptions!$C$63</f>
        <v>100000</v>
      </c>
      <c r="R969" s="12">
        <f>Assumptions!$C$63</f>
        <v>100000</v>
      </c>
      <c r="S969" s="12">
        <f>Assumptions!$C$63</f>
        <v>100000</v>
      </c>
      <c r="T969" s="12">
        <f>Assumptions!$C$63</f>
        <v>100000</v>
      </c>
      <c r="U969" s="12">
        <f>Assumptions!$C$63</f>
        <v>100000</v>
      </c>
      <c r="V969" s="12">
        <f>Assumptions!$C$63</f>
        <v>100000</v>
      </c>
      <c r="W969" s="12">
        <f>Assumptions!$C$63</f>
        <v>100000</v>
      </c>
      <c r="X969" s="12">
        <f>Assumptions!$C$63</f>
        <v>100000</v>
      </c>
      <c r="Y969" s="12">
        <f>Assumptions!$C$63</f>
        <v>100000</v>
      </c>
      <c r="Z969" s="12">
        <f>Assumptions!$C$63</f>
        <v>100000</v>
      </c>
      <c r="AA969" s="12">
        <f>Assumptions!$C$63</f>
        <v>100000</v>
      </c>
      <c r="AB969" s="12">
        <f>Assumptions!$C$63</f>
        <v>100000</v>
      </c>
      <c r="AC969" s="12">
        <f>Assumptions!$C$63</f>
        <v>100000</v>
      </c>
      <c r="AD969" s="12">
        <f>Assumptions!$C$63</f>
        <v>100000</v>
      </c>
      <c r="AE969" s="12">
        <f>Assumptions!$C$63</f>
        <v>100000</v>
      </c>
      <c r="AF969" s="12">
        <f>Assumptions!$C$63</f>
        <v>100000</v>
      </c>
      <c r="AG969" s="12">
        <f>Assumptions!$C$63</f>
        <v>100000</v>
      </c>
      <c r="AH969" s="12">
        <f>Assumptions!$C$63</f>
        <v>100000</v>
      </c>
      <c r="AI969" s="12">
        <f>Assumptions!$C$63</f>
        <v>100000</v>
      </c>
      <c r="AJ969" s="12">
        <f>Assumptions!$C$63</f>
        <v>100000</v>
      </c>
      <c r="AK969" s="12">
        <f>Assumptions!$C$63</f>
        <v>100000</v>
      </c>
      <c r="AL969" s="12">
        <f>Assumptions!$C$63</f>
        <v>100000</v>
      </c>
      <c r="AM969" s="12">
        <f>Assumptions!$C$63</f>
        <v>100000</v>
      </c>
      <c r="AN969" s="12">
        <f>Assumptions!$C$63</f>
        <v>100000</v>
      </c>
      <c r="AO969" s="12">
        <f>Assumptions!$C$63</f>
        <v>100000</v>
      </c>
      <c r="AP969" s="12">
        <f>Assumptions!$C$63</f>
        <v>100000</v>
      </c>
    </row>
    <row r="970">
      <c r="A970" s="11" t="inlineStr">
        <is>
          <t>Servers, cloud, monitoring and licences</t>
        </is>
      </c>
      <c r="B970" s="14" t="inlineStr">
        <is>
          <t>AED</t>
        </is>
      </c>
      <c r="C970" s="56">
        <f>SUM(G970:R970)</f>
        <v>300000</v>
      </c>
      <c r="D970" s="56">
        <f>SUM(S970:AD970)</f>
        <v>300000</v>
      </c>
      <c r="E970" s="56">
        <f>SUM(AE970:AP970)</f>
        <v>300000</v>
      </c>
      <c r="G970" s="12">
        <f>Assumptions!$C$64</f>
        <v>25000</v>
      </c>
      <c r="H970" s="12">
        <f>Assumptions!$C$64</f>
        <v>25000</v>
      </c>
      <c r="I970" s="12">
        <f>Assumptions!$C$64</f>
        <v>25000</v>
      </c>
      <c r="J970" s="12">
        <f>Assumptions!$C$64</f>
        <v>25000</v>
      </c>
      <c r="K970" s="12">
        <f>Assumptions!$C$64</f>
        <v>25000</v>
      </c>
      <c r="L970" s="12">
        <f>Assumptions!$C$64</f>
        <v>25000</v>
      </c>
      <c r="M970" s="12">
        <f>Assumptions!$C$64</f>
        <v>25000</v>
      </c>
      <c r="N970" s="12">
        <f>Assumptions!$C$64</f>
        <v>25000</v>
      </c>
      <c r="O970" s="12">
        <f>Assumptions!$C$64</f>
        <v>25000</v>
      </c>
      <c r="P970" s="12">
        <f>Assumptions!$C$64</f>
        <v>25000</v>
      </c>
      <c r="Q970" s="12">
        <f>Assumptions!$C$64</f>
        <v>25000</v>
      </c>
      <c r="R970" s="12">
        <f>Assumptions!$C$64</f>
        <v>25000</v>
      </c>
      <c r="S970" s="12">
        <f>Assumptions!$C$64</f>
        <v>25000</v>
      </c>
      <c r="T970" s="12">
        <f>Assumptions!$C$64</f>
        <v>25000</v>
      </c>
      <c r="U970" s="12">
        <f>Assumptions!$C$64</f>
        <v>25000</v>
      </c>
      <c r="V970" s="12">
        <f>Assumptions!$C$64</f>
        <v>25000</v>
      </c>
      <c r="W970" s="12">
        <f>Assumptions!$C$64</f>
        <v>25000</v>
      </c>
      <c r="X970" s="12">
        <f>Assumptions!$C$64</f>
        <v>25000</v>
      </c>
      <c r="Y970" s="12">
        <f>Assumptions!$C$64</f>
        <v>25000</v>
      </c>
      <c r="Z970" s="12">
        <f>Assumptions!$C$64</f>
        <v>25000</v>
      </c>
      <c r="AA970" s="12">
        <f>Assumptions!$C$64</f>
        <v>25000</v>
      </c>
      <c r="AB970" s="12">
        <f>Assumptions!$C$64</f>
        <v>25000</v>
      </c>
      <c r="AC970" s="12">
        <f>Assumptions!$C$64</f>
        <v>25000</v>
      </c>
      <c r="AD970" s="12">
        <f>Assumptions!$C$64</f>
        <v>25000</v>
      </c>
      <c r="AE970" s="12">
        <f>Assumptions!$C$64</f>
        <v>25000</v>
      </c>
      <c r="AF970" s="12">
        <f>Assumptions!$C$64</f>
        <v>25000</v>
      </c>
      <c r="AG970" s="12">
        <f>Assumptions!$C$64</f>
        <v>25000</v>
      </c>
      <c r="AH970" s="12">
        <f>Assumptions!$C$64</f>
        <v>25000</v>
      </c>
      <c r="AI970" s="12">
        <f>Assumptions!$C$64</f>
        <v>25000</v>
      </c>
      <c r="AJ970" s="12">
        <f>Assumptions!$C$64</f>
        <v>25000</v>
      </c>
      <c r="AK970" s="12">
        <f>Assumptions!$C$64</f>
        <v>25000</v>
      </c>
      <c r="AL970" s="12">
        <f>Assumptions!$C$64</f>
        <v>25000</v>
      </c>
      <c r="AM970" s="12">
        <f>Assumptions!$C$64</f>
        <v>25000</v>
      </c>
      <c r="AN970" s="12">
        <f>Assumptions!$C$64</f>
        <v>25000</v>
      </c>
      <c r="AO970" s="12">
        <f>Assumptions!$C$64</f>
        <v>25000</v>
      </c>
      <c r="AP970" s="12">
        <f>Assumptions!$C$64</f>
        <v>25000</v>
      </c>
    </row>
    <row r="971">
      <c r="A971" s="11" t="inlineStr">
        <is>
          <t>Equipment</t>
        </is>
      </c>
      <c r="B971" s="14" t="inlineStr">
        <is>
          <t>AED</t>
        </is>
      </c>
      <c r="C971" s="56">
        <f>SUM(G971:R971)</f>
        <v>100000</v>
      </c>
      <c r="D971" s="56">
        <f>SUM(S971:AD971)</f>
        <v>0</v>
      </c>
      <c r="E971" s="56">
        <f>SUM(AE971:AP971)</f>
        <v>0</v>
      </c>
      <c r="G971" s="12">
        <f>IF(G906=1,Assumptions!$C$65,0)</f>
        <v>100000</v>
      </c>
      <c r="H971" s="12">
        <f>IF(H906=1,Assumptions!$C$65,0)</f>
        <v>0</v>
      </c>
      <c r="I971" s="12">
        <f>IF(I906=1,Assumptions!$C$65,0)</f>
        <v>0</v>
      </c>
      <c r="J971" s="12">
        <f>IF(J906=1,Assumptions!$C$65,0)</f>
        <v>0</v>
      </c>
      <c r="K971" s="12">
        <f>IF(K906=1,Assumptions!$C$65,0)</f>
        <v>0</v>
      </c>
      <c r="L971" s="12">
        <f>IF(L906=1,Assumptions!$C$65,0)</f>
        <v>0</v>
      </c>
      <c r="M971" s="12">
        <f>IF(M906=1,Assumptions!$C$65,0)</f>
        <v>0</v>
      </c>
      <c r="N971" s="12">
        <f>IF(N906=1,Assumptions!$C$65,0)</f>
        <v>0</v>
      </c>
      <c r="O971" s="12">
        <f>IF(O906=1,Assumptions!$C$65,0)</f>
        <v>0</v>
      </c>
      <c r="P971" s="12">
        <f>IF(P906=1,Assumptions!$C$65,0)</f>
        <v>0</v>
      </c>
      <c r="Q971" s="12">
        <f>IF(Q906=1,Assumptions!$C$65,0)</f>
        <v>0</v>
      </c>
      <c r="R971" s="12">
        <f>IF(R906=1,Assumptions!$C$65,0)</f>
        <v>0</v>
      </c>
      <c r="S971" s="12">
        <f>IF(S906=1,Assumptions!$C$65,0)</f>
        <v>0</v>
      </c>
      <c r="T971" s="12">
        <f>IF(T906=1,Assumptions!$C$65,0)</f>
        <v>0</v>
      </c>
      <c r="U971" s="12">
        <f>IF(U906=1,Assumptions!$C$65,0)</f>
        <v>0</v>
      </c>
      <c r="V971" s="12">
        <f>IF(V906=1,Assumptions!$C$65,0)</f>
        <v>0</v>
      </c>
      <c r="W971" s="12">
        <f>IF(W906=1,Assumptions!$C$65,0)</f>
        <v>0</v>
      </c>
      <c r="X971" s="12">
        <f>IF(X906=1,Assumptions!$C$65,0)</f>
        <v>0</v>
      </c>
      <c r="Y971" s="12">
        <f>IF(Y906=1,Assumptions!$C$65,0)</f>
        <v>0</v>
      </c>
      <c r="Z971" s="12">
        <f>IF(Z906=1,Assumptions!$C$65,0)</f>
        <v>0</v>
      </c>
      <c r="AA971" s="12">
        <f>IF(AA906=1,Assumptions!$C$65,0)</f>
        <v>0</v>
      </c>
      <c r="AB971" s="12">
        <f>IF(AB906=1,Assumptions!$C$65,0)</f>
        <v>0</v>
      </c>
      <c r="AC971" s="12">
        <f>IF(AC906=1,Assumptions!$C$65,0)</f>
        <v>0</v>
      </c>
      <c r="AD971" s="12">
        <f>IF(AD906=1,Assumptions!$C$65,0)</f>
        <v>0</v>
      </c>
      <c r="AE971" s="12">
        <f>IF(AE906=1,Assumptions!$C$65,0)</f>
        <v>0</v>
      </c>
      <c r="AF971" s="12">
        <f>IF(AF906=1,Assumptions!$C$65,0)</f>
        <v>0</v>
      </c>
      <c r="AG971" s="12">
        <f>IF(AG906=1,Assumptions!$C$65,0)</f>
        <v>0</v>
      </c>
      <c r="AH971" s="12">
        <f>IF(AH906=1,Assumptions!$C$65,0)</f>
        <v>0</v>
      </c>
      <c r="AI971" s="12">
        <f>IF(AI906=1,Assumptions!$C$65,0)</f>
        <v>0</v>
      </c>
      <c r="AJ971" s="12">
        <f>IF(AJ906=1,Assumptions!$C$65,0)</f>
        <v>0</v>
      </c>
      <c r="AK971" s="12">
        <f>IF(AK906=1,Assumptions!$C$65,0)</f>
        <v>0</v>
      </c>
      <c r="AL971" s="12">
        <f>IF(AL906=1,Assumptions!$C$65,0)</f>
        <v>0</v>
      </c>
      <c r="AM971" s="12">
        <f>IF(AM906=1,Assumptions!$C$65,0)</f>
        <v>0</v>
      </c>
      <c r="AN971" s="12">
        <f>IF(AN906=1,Assumptions!$C$65,0)</f>
        <v>0</v>
      </c>
      <c r="AO971" s="12">
        <f>IF(AO906=1,Assumptions!$C$65,0)</f>
        <v>0</v>
      </c>
      <c r="AP971" s="12">
        <f>IF(AP906=1,Assumptions!$C$65,0)</f>
        <v>0</v>
      </c>
    </row>
    <row r="972">
      <c r="A972" s="38" t="inlineStr">
        <is>
          <t>Technology</t>
        </is>
      </c>
      <c r="B972" s="58" t="inlineStr">
        <is>
          <t>AED</t>
        </is>
      </c>
      <c r="C972" s="59">
        <f>SUM(G972:R972)</f>
        <v>1600000</v>
      </c>
      <c r="D972" s="59">
        <f>SUM(S972:AD972)</f>
        <v>1500000</v>
      </c>
      <c r="E972" s="59">
        <f>SUM(AE972:AP972)</f>
        <v>1500000</v>
      </c>
      <c r="F972" s="40" t="n"/>
      <c r="G972" s="51">
        <f>SUM(G969:G971)</f>
        <v>225000</v>
      </c>
      <c r="H972" s="51">
        <f>SUM(H969:H971)</f>
        <v>125000</v>
      </c>
      <c r="I972" s="51">
        <f>SUM(I969:I971)</f>
        <v>125000</v>
      </c>
      <c r="J972" s="51">
        <f>SUM(J969:J971)</f>
        <v>125000</v>
      </c>
      <c r="K972" s="51">
        <f>SUM(K969:K971)</f>
        <v>125000</v>
      </c>
      <c r="L972" s="51">
        <f>SUM(L969:L971)</f>
        <v>125000</v>
      </c>
      <c r="M972" s="51">
        <f>SUM(M969:M971)</f>
        <v>125000</v>
      </c>
      <c r="N972" s="51">
        <f>SUM(N969:N971)</f>
        <v>125000</v>
      </c>
      <c r="O972" s="51">
        <f>SUM(O969:O971)</f>
        <v>125000</v>
      </c>
      <c r="P972" s="51">
        <f>SUM(P969:P971)</f>
        <v>125000</v>
      </c>
      <c r="Q972" s="51">
        <f>SUM(Q969:Q971)</f>
        <v>125000</v>
      </c>
      <c r="R972" s="51">
        <f>SUM(R969:R971)</f>
        <v>125000</v>
      </c>
      <c r="S972" s="51">
        <f>SUM(S969:S971)</f>
        <v>125000</v>
      </c>
      <c r="T972" s="51">
        <f>SUM(T969:T971)</f>
        <v>125000</v>
      </c>
      <c r="U972" s="51">
        <f>SUM(U969:U971)</f>
        <v>125000</v>
      </c>
      <c r="V972" s="51">
        <f>SUM(V969:V971)</f>
        <v>125000</v>
      </c>
      <c r="W972" s="51">
        <f>SUM(W969:W971)</f>
        <v>125000</v>
      </c>
      <c r="X972" s="51">
        <f>SUM(X969:X971)</f>
        <v>125000</v>
      </c>
      <c r="Y972" s="51">
        <f>SUM(Y969:Y971)</f>
        <v>125000</v>
      </c>
      <c r="Z972" s="51">
        <f>SUM(Z969:Z971)</f>
        <v>125000</v>
      </c>
      <c r="AA972" s="51">
        <f>SUM(AA969:AA971)</f>
        <v>125000</v>
      </c>
      <c r="AB972" s="51">
        <f>SUM(AB969:AB971)</f>
        <v>125000</v>
      </c>
      <c r="AC972" s="51">
        <f>SUM(AC969:AC971)</f>
        <v>125000</v>
      </c>
      <c r="AD972" s="51">
        <f>SUM(AD969:AD971)</f>
        <v>125000</v>
      </c>
      <c r="AE972" s="51">
        <f>SUM(AE969:AE971)</f>
        <v>125000</v>
      </c>
      <c r="AF972" s="51">
        <f>SUM(AF969:AF971)</f>
        <v>125000</v>
      </c>
      <c r="AG972" s="51">
        <f>SUM(AG969:AG971)</f>
        <v>125000</v>
      </c>
      <c r="AH972" s="51">
        <f>SUM(AH969:AH971)</f>
        <v>125000</v>
      </c>
      <c r="AI972" s="51">
        <f>SUM(AI969:AI971)</f>
        <v>125000</v>
      </c>
      <c r="AJ972" s="51">
        <f>SUM(AJ969:AJ971)</f>
        <v>125000</v>
      </c>
      <c r="AK972" s="51">
        <f>SUM(AK969:AK971)</f>
        <v>125000</v>
      </c>
      <c r="AL972" s="51">
        <f>SUM(AL969:AL971)</f>
        <v>125000</v>
      </c>
      <c r="AM972" s="51">
        <f>SUM(AM969:AM971)</f>
        <v>125000</v>
      </c>
      <c r="AN972" s="51">
        <f>SUM(AN969:AN971)</f>
        <v>125000</v>
      </c>
      <c r="AO972" s="51">
        <f>SUM(AO969:AO971)</f>
        <v>125000</v>
      </c>
      <c r="AP972" s="51">
        <f>SUM(AP969:AP971)</f>
        <v>125000</v>
      </c>
    </row>
    <row r="973">
      <c r="A973" s="11" t="inlineStr">
        <is>
          <t>Personnel (accounts, support, B2B sales)</t>
        </is>
      </c>
      <c r="B973" s="14" t="inlineStr">
        <is>
          <t>AED</t>
        </is>
      </c>
      <c r="C973" s="56">
        <f>SUM(G973:R973)</f>
        <v>600000</v>
      </c>
      <c r="D973" s="56">
        <f>SUM(S973:AD973)</f>
        <v>600000</v>
      </c>
      <c r="E973" s="56">
        <f>SUM(AE973:AP973)</f>
        <v>600000</v>
      </c>
      <c r="G973" s="12">
        <f>Assumptions!$C$81</f>
        <v>50000</v>
      </c>
      <c r="H973" s="12">
        <f>Assumptions!$C$81</f>
        <v>50000</v>
      </c>
      <c r="I973" s="12">
        <f>Assumptions!$C$81</f>
        <v>50000</v>
      </c>
      <c r="J973" s="12">
        <f>Assumptions!$C$81</f>
        <v>50000</v>
      </c>
      <c r="K973" s="12">
        <f>Assumptions!$C$81</f>
        <v>50000</v>
      </c>
      <c r="L973" s="12">
        <f>Assumptions!$C$81</f>
        <v>50000</v>
      </c>
      <c r="M973" s="12">
        <f>Assumptions!$C$81</f>
        <v>50000</v>
      </c>
      <c r="N973" s="12">
        <f>Assumptions!$C$81</f>
        <v>50000</v>
      </c>
      <c r="O973" s="12">
        <f>Assumptions!$C$81</f>
        <v>50000</v>
      </c>
      <c r="P973" s="12">
        <f>Assumptions!$C$81</f>
        <v>50000</v>
      </c>
      <c r="Q973" s="12">
        <f>Assumptions!$C$81</f>
        <v>50000</v>
      </c>
      <c r="R973" s="12">
        <f>Assumptions!$C$81</f>
        <v>50000</v>
      </c>
      <c r="S973" s="12">
        <f>Assumptions!$C$81</f>
        <v>50000</v>
      </c>
      <c r="T973" s="12">
        <f>Assumptions!$C$81</f>
        <v>50000</v>
      </c>
      <c r="U973" s="12">
        <f>Assumptions!$C$81</f>
        <v>50000</v>
      </c>
      <c r="V973" s="12">
        <f>Assumptions!$C$81</f>
        <v>50000</v>
      </c>
      <c r="W973" s="12">
        <f>Assumptions!$C$81</f>
        <v>50000</v>
      </c>
      <c r="X973" s="12">
        <f>Assumptions!$C$81</f>
        <v>50000</v>
      </c>
      <c r="Y973" s="12">
        <f>Assumptions!$C$81</f>
        <v>50000</v>
      </c>
      <c r="Z973" s="12">
        <f>Assumptions!$C$81</f>
        <v>50000</v>
      </c>
      <c r="AA973" s="12">
        <f>Assumptions!$C$81</f>
        <v>50000</v>
      </c>
      <c r="AB973" s="12">
        <f>Assumptions!$C$81</f>
        <v>50000</v>
      </c>
      <c r="AC973" s="12">
        <f>Assumptions!$C$81</f>
        <v>50000</v>
      </c>
      <c r="AD973" s="12">
        <f>Assumptions!$C$81</f>
        <v>50000</v>
      </c>
      <c r="AE973" s="12">
        <f>Assumptions!$C$81</f>
        <v>50000</v>
      </c>
      <c r="AF973" s="12">
        <f>Assumptions!$C$81</f>
        <v>50000</v>
      </c>
      <c r="AG973" s="12">
        <f>Assumptions!$C$81</f>
        <v>50000</v>
      </c>
      <c r="AH973" s="12">
        <f>Assumptions!$C$81</f>
        <v>50000</v>
      </c>
      <c r="AI973" s="12">
        <f>Assumptions!$C$81</f>
        <v>50000</v>
      </c>
      <c r="AJ973" s="12">
        <f>Assumptions!$C$81</f>
        <v>50000</v>
      </c>
      <c r="AK973" s="12">
        <f>Assumptions!$C$81</f>
        <v>50000</v>
      </c>
      <c r="AL973" s="12">
        <f>Assumptions!$C$81</f>
        <v>50000</v>
      </c>
      <c r="AM973" s="12">
        <f>Assumptions!$C$81</f>
        <v>50000</v>
      </c>
      <c r="AN973" s="12">
        <f>Assumptions!$C$81</f>
        <v>50000</v>
      </c>
      <c r="AO973" s="12">
        <f>Assumptions!$C$81</f>
        <v>50000</v>
      </c>
      <c r="AP973" s="12">
        <f>Assumptions!$C$81</f>
        <v>50000</v>
      </c>
    </row>
    <row r="974">
      <c r="A974" s="11" t="inlineStr">
        <is>
          <t>Office</t>
        </is>
      </c>
      <c r="B974" s="14" t="inlineStr">
        <is>
          <t>AED</t>
        </is>
      </c>
      <c r="C974" s="56">
        <f>SUM(G974:R974)</f>
        <v>500004</v>
      </c>
      <c r="D974" s="56">
        <f>SUM(S974:AD974)</f>
        <v>500004</v>
      </c>
      <c r="E974" s="56">
        <f>SUM(AE974:AP974)</f>
        <v>500004</v>
      </c>
      <c r="G974" s="12">
        <f>Assumptions!$C$82</f>
        <v>41667</v>
      </c>
      <c r="H974" s="12">
        <f>Assumptions!$C$82</f>
        <v>41667</v>
      </c>
      <c r="I974" s="12">
        <f>Assumptions!$C$82</f>
        <v>41667</v>
      </c>
      <c r="J974" s="12">
        <f>Assumptions!$C$82</f>
        <v>41667</v>
      </c>
      <c r="K974" s="12">
        <f>Assumptions!$C$82</f>
        <v>41667</v>
      </c>
      <c r="L974" s="12">
        <f>Assumptions!$C$82</f>
        <v>41667</v>
      </c>
      <c r="M974" s="12">
        <f>Assumptions!$C$82</f>
        <v>41667</v>
      </c>
      <c r="N974" s="12">
        <f>Assumptions!$C$82</f>
        <v>41667</v>
      </c>
      <c r="O974" s="12">
        <f>Assumptions!$C$82</f>
        <v>41667</v>
      </c>
      <c r="P974" s="12">
        <f>Assumptions!$C$82</f>
        <v>41667</v>
      </c>
      <c r="Q974" s="12">
        <f>Assumptions!$C$82</f>
        <v>41667</v>
      </c>
      <c r="R974" s="12">
        <f>Assumptions!$C$82</f>
        <v>41667</v>
      </c>
      <c r="S974" s="12">
        <f>Assumptions!$C$82</f>
        <v>41667</v>
      </c>
      <c r="T974" s="12">
        <f>Assumptions!$C$82</f>
        <v>41667</v>
      </c>
      <c r="U974" s="12">
        <f>Assumptions!$C$82</f>
        <v>41667</v>
      </c>
      <c r="V974" s="12">
        <f>Assumptions!$C$82</f>
        <v>41667</v>
      </c>
      <c r="W974" s="12">
        <f>Assumptions!$C$82</f>
        <v>41667</v>
      </c>
      <c r="X974" s="12">
        <f>Assumptions!$C$82</f>
        <v>41667</v>
      </c>
      <c r="Y974" s="12">
        <f>Assumptions!$C$82</f>
        <v>41667</v>
      </c>
      <c r="Z974" s="12">
        <f>Assumptions!$C$82</f>
        <v>41667</v>
      </c>
      <c r="AA974" s="12">
        <f>Assumptions!$C$82</f>
        <v>41667</v>
      </c>
      <c r="AB974" s="12">
        <f>Assumptions!$C$82</f>
        <v>41667</v>
      </c>
      <c r="AC974" s="12">
        <f>Assumptions!$C$82</f>
        <v>41667</v>
      </c>
      <c r="AD974" s="12">
        <f>Assumptions!$C$82</f>
        <v>41667</v>
      </c>
      <c r="AE974" s="12">
        <f>Assumptions!$C$82</f>
        <v>41667</v>
      </c>
      <c r="AF974" s="12">
        <f>Assumptions!$C$82</f>
        <v>41667</v>
      </c>
      <c r="AG974" s="12">
        <f>Assumptions!$C$82</f>
        <v>41667</v>
      </c>
      <c r="AH974" s="12">
        <f>Assumptions!$C$82</f>
        <v>41667</v>
      </c>
      <c r="AI974" s="12">
        <f>Assumptions!$C$82</f>
        <v>41667</v>
      </c>
      <c r="AJ974" s="12">
        <f>Assumptions!$C$82</f>
        <v>41667</v>
      </c>
      <c r="AK974" s="12">
        <f>Assumptions!$C$82</f>
        <v>41667</v>
      </c>
      <c r="AL974" s="12">
        <f>Assumptions!$C$82</f>
        <v>41667</v>
      </c>
      <c r="AM974" s="12">
        <f>Assumptions!$C$82</f>
        <v>41667</v>
      </c>
      <c r="AN974" s="12">
        <f>Assumptions!$C$82</f>
        <v>41667</v>
      </c>
      <c r="AO974" s="12">
        <f>Assumptions!$C$82</f>
        <v>41667</v>
      </c>
      <c r="AP974" s="12">
        <f>Assumptions!$C$82</f>
        <v>41667</v>
      </c>
    </row>
    <row r="975">
      <c r="A975" s="11" t="inlineStr">
        <is>
          <t>D&amp;O and PI insurance</t>
        </is>
      </c>
      <c r="B975" s="14" t="inlineStr">
        <is>
          <t>AED</t>
        </is>
      </c>
      <c r="C975" s="56">
        <f>SUM(G975:R975)</f>
        <v>99996</v>
      </c>
      <c r="D975" s="56">
        <f>SUM(S975:AD975)</f>
        <v>99996</v>
      </c>
      <c r="E975" s="56">
        <f>SUM(AE975:AP975)</f>
        <v>99996</v>
      </c>
      <c r="G975" s="12">
        <f>Assumptions!$C$83</f>
        <v>8333</v>
      </c>
      <c r="H975" s="12">
        <f>Assumptions!$C$83</f>
        <v>8333</v>
      </c>
      <c r="I975" s="12">
        <f>Assumptions!$C$83</f>
        <v>8333</v>
      </c>
      <c r="J975" s="12">
        <f>Assumptions!$C$83</f>
        <v>8333</v>
      </c>
      <c r="K975" s="12">
        <f>Assumptions!$C$83</f>
        <v>8333</v>
      </c>
      <c r="L975" s="12">
        <f>Assumptions!$C$83</f>
        <v>8333</v>
      </c>
      <c r="M975" s="12">
        <f>Assumptions!$C$83</f>
        <v>8333</v>
      </c>
      <c r="N975" s="12">
        <f>Assumptions!$C$83</f>
        <v>8333</v>
      </c>
      <c r="O975" s="12">
        <f>Assumptions!$C$83</f>
        <v>8333</v>
      </c>
      <c r="P975" s="12">
        <f>Assumptions!$C$83</f>
        <v>8333</v>
      </c>
      <c r="Q975" s="12">
        <f>Assumptions!$C$83</f>
        <v>8333</v>
      </c>
      <c r="R975" s="12">
        <f>Assumptions!$C$83</f>
        <v>8333</v>
      </c>
      <c r="S975" s="12">
        <f>Assumptions!$C$83</f>
        <v>8333</v>
      </c>
      <c r="T975" s="12">
        <f>Assumptions!$C$83</f>
        <v>8333</v>
      </c>
      <c r="U975" s="12">
        <f>Assumptions!$C$83</f>
        <v>8333</v>
      </c>
      <c r="V975" s="12">
        <f>Assumptions!$C$83</f>
        <v>8333</v>
      </c>
      <c r="W975" s="12">
        <f>Assumptions!$C$83</f>
        <v>8333</v>
      </c>
      <c r="X975" s="12">
        <f>Assumptions!$C$83</f>
        <v>8333</v>
      </c>
      <c r="Y975" s="12">
        <f>Assumptions!$C$83</f>
        <v>8333</v>
      </c>
      <c r="Z975" s="12">
        <f>Assumptions!$C$83</f>
        <v>8333</v>
      </c>
      <c r="AA975" s="12">
        <f>Assumptions!$C$83</f>
        <v>8333</v>
      </c>
      <c r="AB975" s="12">
        <f>Assumptions!$C$83</f>
        <v>8333</v>
      </c>
      <c r="AC975" s="12">
        <f>Assumptions!$C$83</f>
        <v>8333</v>
      </c>
      <c r="AD975" s="12">
        <f>Assumptions!$C$83</f>
        <v>8333</v>
      </c>
      <c r="AE975" s="12">
        <f>Assumptions!$C$83</f>
        <v>8333</v>
      </c>
      <c r="AF975" s="12">
        <f>Assumptions!$C$83</f>
        <v>8333</v>
      </c>
      <c r="AG975" s="12">
        <f>Assumptions!$C$83</f>
        <v>8333</v>
      </c>
      <c r="AH975" s="12">
        <f>Assumptions!$C$83</f>
        <v>8333</v>
      </c>
      <c r="AI975" s="12">
        <f>Assumptions!$C$83</f>
        <v>8333</v>
      </c>
      <c r="AJ975" s="12">
        <f>Assumptions!$C$83</f>
        <v>8333</v>
      </c>
      <c r="AK975" s="12">
        <f>Assumptions!$C$83</f>
        <v>8333</v>
      </c>
      <c r="AL975" s="12">
        <f>Assumptions!$C$83</f>
        <v>8333</v>
      </c>
      <c r="AM975" s="12">
        <f>Assumptions!$C$83</f>
        <v>8333</v>
      </c>
      <c r="AN975" s="12">
        <f>Assumptions!$C$83</f>
        <v>8333</v>
      </c>
      <c r="AO975" s="12">
        <f>Assumptions!$C$83</f>
        <v>8333</v>
      </c>
      <c r="AP975" s="12">
        <f>Assumptions!$C$83</f>
        <v>8333</v>
      </c>
    </row>
    <row r="976">
      <c r="A976" s="11" t="inlineStr">
        <is>
          <t>Board fees</t>
        </is>
      </c>
      <c r="B976" s="14" t="inlineStr">
        <is>
          <t>AED</t>
        </is>
      </c>
      <c r="C976" s="56">
        <f>SUM(G976:R976)</f>
        <v>480000</v>
      </c>
      <c r="D976" s="56">
        <f>SUM(S976:AD976)</f>
        <v>480000</v>
      </c>
      <c r="E976" s="56">
        <f>SUM(AE976:AP976)</f>
        <v>480000</v>
      </c>
      <c r="G976" s="12">
        <f>Assumptions!$C$84*Assumptions!$C$85</f>
        <v>40000</v>
      </c>
      <c r="H976" s="12">
        <f>Assumptions!$C$84*Assumptions!$C$85</f>
        <v>40000</v>
      </c>
      <c r="I976" s="12">
        <f>Assumptions!$C$84*Assumptions!$C$85</f>
        <v>40000</v>
      </c>
      <c r="J976" s="12">
        <f>Assumptions!$C$84*Assumptions!$C$85</f>
        <v>40000</v>
      </c>
      <c r="K976" s="12">
        <f>Assumptions!$C$84*Assumptions!$C$85</f>
        <v>40000</v>
      </c>
      <c r="L976" s="12">
        <f>Assumptions!$C$84*Assumptions!$C$85</f>
        <v>40000</v>
      </c>
      <c r="M976" s="12">
        <f>Assumptions!$C$84*Assumptions!$C$85</f>
        <v>40000</v>
      </c>
      <c r="N976" s="12">
        <f>Assumptions!$C$84*Assumptions!$C$85</f>
        <v>40000</v>
      </c>
      <c r="O976" s="12">
        <f>Assumptions!$C$84*Assumptions!$C$85</f>
        <v>40000</v>
      </c>
      <c r="P976" s="12">
        <f>Assumptions!$C$84*Assumptions!$C$85</f>
        <v>40000</v>
      </c>
      <c r="Q976" s="12">
        <f>Assumptions!$C$84*Assumptions!$C$85</f>
        <v>40000</v>
      </c>
      <c r="R976" s="12">
        <f>Assumptions!$C$84*Assumptions!$C$85</f>
        <v>40000</v>
      </c>
      <c r="S976" s="12">
        <f>Assumptions!$C$84*Assumptions!$C$85</f>
        <v>40000</v>
      </c>
      <c r="T976" s="12">
        <f>Assumptions!$C$84*Assumptions!$C$85</f>
        <v>40000</v>
      </c>
      <c r="U976" s="12">
        <f>Assumptions!$C$84*Assumptions!$C$85</f>
        <v>40000</v>
      </c>
      <c r="V976" s="12">
        <f>Assumptions!$C$84*Assumptions!$C$85</f>
        <v>40000</v>
      </c>
      <c r="W976" s="12">
        <f>Assumptions!$C$84*Assumptions!$C$85</f>
        <v>40000</v>
      </c>
      <c r="X976" s="12">
        <f>Assumptions!$C$84*Assumptions!$C$85</f>
        <v>40000</v>
      </c>
      <c r="Y976" s="12">
        <f>Assumptions!$C$84*Assumptions!$C$85</f>
        <v>40000</v>
      </c>
      <c r="Z976" s="12">
        <f>Assumptions!$C$84*Assumptions!$C$85</f>
        <v>40000</v>
      </c>
      <c r="AA976" s="12">
        <f>Assumptions!$C$84*Assumptions!$C$85</f>
        <v>40000</v>
      </c>
      <c r="AB976" s="12">
        <f>Assumptions!$C$84*Assumptions!$C$85</f>
        <v>40000</v>
      </c>
      <c r="AC976" s="12">
        <f>Assumptions!$C$84*Assumptions!$C$85</f>
        <v>40000</v>
      </c>
      <c r="AD976" s="12">
        <f>Assumptions!$C$84*Assumptions!$C$85</f>
        <v>40000</v>
      </c>
      <c r="AE976" s="12">
        <f>Assumptions!$C$84*Assumptions!$C$85</f>
        <v>40000</v>
      </c>
      <c r="AF976" s="12">
        <f>Assumptions!$C$84*Assumptions!$C$85</f>
        <v>40000</v>
      </c>
      <c r="AG976" s="12">
        <f>Assumptions!$C$84*Assumptions!$C$85</f>
        <v>40000</v>
      </c>
      <c r="AH976" s="12">
        <f>Assumptions!$C$84*Assumptions!$C$85</f>
        <v>40000</v>
      </c>
      <c r="AI976" s="12">
        <f>Assumptions!$C$84*Assumptions!$C$85</f>
        <v>40000</v>
      </c>
      <c r="AJ976" s="12">
        <f>Assumptions!$C$84*Assumptions!$C$85</f>
        <v>40000</v>
      </c>
      <c r="AK976" s="12">
        <f>Assumptions!$C$84*Assumptions!$C$85</f>
        <v>40000</v>
      </c>
      <c r="AL976" s="12">
        <f>Assumptions!$C$84*Assumptions!$C$85</f>
        <v>40000</v>
      </c>
      <c r="AM976" s="12">
        <f>Assumptions!$C$84*Assumptions!$C$85</f>
        <v>40000</v>
      </c>
      <c r="AN976" s="12">
        <f>Assumptions!$C$84*Assumptions!$C$85</f>
        <v>40000</v>
      </c>
      <c r="AO976" s="12">
        <f>Assumptions!$C$84*Assumptions!$C$85</f>
        <v>40000</v>
      </c>
      <c r="AP976" s="12">
        <f>Assumptions!$C$84*Assumptions!$C$85</f>
        <v>40000</v>
      </c>
    </row>
    <row r="977">
      <c r="A977" s="11" t="inlineStr">
        <is>
          <t>Legal, regulatory and accounting</t>
        </is>
      </c>
      <c r="B977" s="14" t="inlineStr">
        <is>
          <t>AED</t>
        </is>
      </c>
      <c r="C977" s="56">
        <f>SUM(G977:R977)</f>
        <v>140000</v>
      </c>
      <c r="D977" s="56">
        <f>SUM(S977:AD977)</f>
        <v>90000</v>
      </c>
      <c r="E977" s="56">
        <f>SUM(AE977:AP977)</f>
        <v>90000</v>
      </c>
      <c r="G977" s="12">
        <f>Assumptions!$C$86+IF(G906=1,Assumptions!$C$87,0)</f>
        <v>57500</v>
      </c>
      <c r="H977" s="12">
        <f>Assumptions!$C$86+IF(H906=1,Assumptions!$C$87,0)</f>
        <v>7500</v>
      </c>
      <c r="I977" s="12">
        <f>Assumptions!$C$86+IF(I906=1,Assumptions!$C$87,0)</f>
        <v>7500</v>
      </c>
      <c r="J977" s="12">
        <f>Assumptions!$C$86+IF(J906=1,Assumptions!$C$87,0)</f>
        <v>7500</v>
      </c>
      <c r="K977" s="12">
        <f>Assumptions!$C$86+IF(K906=1,Assumptions!$C$87,0)</f>
        <v>7500</v>
      </c>
      <c r="L977" s="12">
        <f>Assumptions!$C$86+IF(L906=1,Assumptions!$C$87,0)</f>
        <v>7500</v>
      </c>
      <c r="M977" s="12">
        <f>Assumptions!$C$86+IF(M906=1,Assumptions!$C$87,0)</f>
        <v>7500</v>
      </c>
      <c r="N977" s="12">
        <f>Assumptions!$C$86+IF(N906=1,Assumptions!$C$87,0)</f>
        <v>7500</v>
      </c>
      <c r="O977" s="12">
        <f>Assumptions!$C$86+IF(O906=1,Assumptions!$C$87,0)</f>
        <v>7500</v>
      </c>
      <c r="P977" s="12">
        <f>Assumptions!$C$86+IF(P906=1,Assumptions!$C$87,0)</f>
        <v>7500</v>
      </c>
      <c r="Q977" s="12">
        <f>Assumptions!$C$86+IF(Q906=1,Assumptions!$C$87,0)</f>
        <v>7500</v>
      </c>
      <c r="R977" s="12">
        <f>Assumptions!$C$86+IF(R906=1,Assumptions!$C$87,0)</f>
        <v>7500</v>
      </c>
      <c r="S977" s="12">
        <f>Assumptions!$C$86+IF(S906=1,Assumptions!$C$87,0)</f>
        <v>7500</v>
      </c>
      <c r="T977" s="12">
        <f>Assumptions!$C$86+IF(T906=1,Assumptions!$C$87,0)</f>
        <v>7500</v>
      </c>
      <c r="U977" s="12">
        <f>Assumptions!$C$86+IF(U906=1,Assumptions!$C$87,0)</f>
        <v>7500</v>
      </c>
      <c r="V977" s="12">
        <f>Assumptions!$C$86+IF(V906=1,Assumptions!$C$87,0)</f>
        <v>7500</v>
      </c>
      <c r="W977" s="12">
        <f>Assumptions!$C$86+IF(W906=1,Assumptions!$C$87,0)</f>
        <v>7500</v>
      </c>
      <c r="X977" s="12">
        <f>Assumptions!$C$86+IF(X906=1,Assumptions!$C$87,0)</f>
        <v>7500</v>
      </c>
      <c r="Y977" s="12">
        <f>Assumptions!$C$86+IF(Y906=1,Assumptions!$C$87,0)</f>
        <v>7500</v>
      </c>
      <c r="Z977" s="12">
        <f>Assumptions!$C$86+IF(Z906=1,Assumptions!$C$87,0)</f>
        <v>7500</v>
      </c>
      <c r="AA977" s="12">
        <f>Assumptions!$C$86+IF(AA906=1,Assumptions!$C$87,0)</f>
        <v>7500</v>
      </c>
      <c r="AB977" s="12">
        <f>Assumptions!$C$86+IF(AB906=1,Assumptions!$C$87,0)</f>
        <v>7500</v>
      </c>
      <c r="AC977" s="12">
        <f>Assumptions!$C$86+IF(AC906=1,Assumptions!$C$87,0)</f>
        <v>7500</v>
      </c>
      <c r="AD977" s="12">
        <f>Assumptions!$C$86+IF(AD906=1,Assumptions!$C$87,0)</f>
        <v>7500</v>
      </c>
      <c r="AE977" s="12">
        <f>Assumptions!$C$86+IF(AE906=1,Assumptions!$C$87,0)</f>
        <v>7500</v>
      </c>
      <c r="AF977" s="12">
        <f>Assumptions!$C$86+IF(AF906=1,Assumptions!$C$87,0)</f>
        <v>7500</v>
      </c>
      <c r="AG977" s="12">
        <f>Assumptions!$C$86+IF(AG906=1,Assumptions!$C$87,0)</f>
        <v>7500</v>
      </c>
      <c r="AH977" s="12">
        <f>Assumptions!$C$86+IF(AH906=1,Assumptions!$C$87,0)</f>
        <v>7500</v>
      </c>
      <c r="AI977" s="12">
        <f>Assumptions!$C$86+IF(AI906=1,Assumptions!$C$87,0)</f>
        <v>7500</v>
      </c>
      <c r="AJ977" s="12">
        <f>Assumptions!$C$86+IF(AJ906=1,Assumptions!$C$87,0)</f>
        <v>7500</v>
      </c>
      <c r="AK977" s="12">
        <f>Assumptions!$C$86+IF(AK906=1,Assumptions!$C$87,0)</f>
        <v>7500</v>
      </c>
      <c r="AL977" s="12">
        <f>Assumptions!$C$86+IF(AL906=1,Assumptions!$C$87,0)</f>
        <v>7500</v>
      </c>
      <c r="AM977" s="12">
        <f>Assumptions!$C$86+IF(AM906=1,Assumptions!$C$87,0)</f>
        <v>7500</v>
      </c>
      <c r="AN977" s="12">
        <f>Assumptions!$C$86+IF(AN906=1,Assumptions!$C$87,0)</f>
        <v>7500</v>
      </c>
      <c r="AO977" s="12">
        <f>Assumptions!$C$86+IF(AO906=1,Assumptions!$C$87,0)</f>
        <v>7500</v>
      </c>
      <c r="AP977" s="12">
        <f>Assumptions!$C$86+IF(AP906=1,Assumptions!$C$87,0)</f>
        <v>7500</v>
      </c>
    </row>
    <row r="978">
      <c r="A978" s="35" t="inlineStr">
        <is>
          <t>Cash (AED)</t>
        </is>
      </c>
      <c r="B978" s="14" t="inlineStr">
        <is>
          <t>AED</t>
        </is>
      </c>
      <c r="C978" s="56">
        <f>SUM(G978:R978)</f>
        <v>0</v>
      </c>
      <c r="D978" s="56">
        <f>SUM(S978:AD978)</f>
        <v>0</v>
      </c>
      <c r="E978" s="56">
        <f>SUM(AE978:AP978)</f>
        <v>0</v>
      </c>
      <c r="G978" s="12">
        <f>Assumptions!$C$88</f>
        <v>0</v>
      </c>
      <c r="H978" s="12">
        <f>Assumptions!$C$88</f>
        <v>0</v>
      </c>
      <c r="I978" s="12">
        <f>Assumptions!$C$88</f>
        <v>0</v>
      </c>
      <c r="J978" s="12">
        <f>Assumptions!$C$88</f>
        <v>0</v>
      </c>
      <c r="K978" s="12">
        <f>Assumptions!$C$88</f>
        <v>0</v>
      </c>
      <c r="L978" s="12">
        <f>Assumptions!$C$88</f>
        <v>0</v>
      </c>
      <c r="M978" s="12">
        <f>Assumptions!$C$88</f>
        <v>0</v>
      </c>
      <c r="N978" s="12">
        <f>Assumptions!$C$88</f>
        <v>0</v>
      </c>
      <c r="O978" s="12">
        <f>Assumptions!$C$88</f>
        <v>0</v>
      </c>
      <c r="P978" s="12">
        <f>Assumptions!$C$88</f>
        <v>0</v>
      </c>
      <c r="Q978" s="12">
        <f>Assumptions!$C$88</f>
        <v>0</v>
      </c>
      <c r="R978" s="12">
        <f>Assumptions!$C$88</f>
        <v>0</v>
      </c>
      <c r="S978" s="12">
        <f>Assumptions!$C$88</f>
        <v>0</v>
      </c>
      <c r="T978" s="12">
        <f>Assumptions!$C$88</f>
        <v>0</v>
      </c>
      <c r="U978" s="12">
        <f>Assumptions!$C$88</f>
        <v>0</v>
      </c>
      <c r="V978" s="12">
        <f>Assumptions!$C$88</f>
        <v>0</v>
      </c>
      <c r="W978" s="12">
        <f>Assumptions!$C$88</f>
        <v>0</v>
      </c>
      <c r="X978" s="12">
        <f>Assumptions!$C$88</f>
        <v>0</v>
      </c>
      <c r="Y978" s="12">
        <f>Assumptions!$C$88</f>
        <v>0</v>
      </c>
      <c r="Z978" s="12">
        <f>Assumptions!$C$88</f>
        <v>0</v>
      </c>
      <c r="AA978" s="12">
        <f>Assumptions!$C$88</f>
        <v>0</v>
      </c>
      <c r="AB978" s="12">
        <f>Assumptions!$C$88</f>
        <v>0</v>
      </c>
      <c r="AC978" s="12">
        <f>Assumptions!$C$88</f>
        <v>0</v>
      </c>
      <c r="AD978" s="12">
        <f>Assumptions!$C$88</f>
        <v>0</v>
      </c>
      <c r="AE978" s="12">
        <f>Assumptions!$C$88</f>
        <v>0</v>
      </c>
      <c r="AF978" s="12">
        <f>Assumptions!$C$88</f>
        <v>0</v>
      </c>
      <c r="AG978" s="12">
        <f>Assumptions!$C$88</f>
        <v>0</v>
      </c>
      <c r="AH978" s="12">
        <f>Assumptions!$C$88</f>
        <v>0</v>
      </c>
      <c r="AI978" s="12">
        <f>Assumptions!$C$88</f>
        <v>0</v>
      </c>
      <c r="AJ978" s="12">
        <f>Assumptions!$C$88</f>
        <v>0</v>
      </c>
      <c r="AK978" s="12">
        <f>Assumptions!$C$88</f>
        <v>0</v>
      </c>
      <c r="AL978" s="12">
        <f>Assumptions!$C$88</f>
        <v>0</v>
      </c>
      <c r="AM978" s="12">
        <f>Assumptions!$C$88</f>
        <v>0</v>
      </c>
      <c r="AN978" s="12">
        <f>Assumptions!$C$88</f>
        <v>0</v>
      </c>
      <c r="AO978" s="12">
        <f>Assumptions!$C$88</f>
        <v>0</v>
      </c>
      <c r="AP978" s="12">
        <f>Assumptions!$C$88</f>
        <v>0</v>
      </c>
    </row>
    <row r="979">
      <c r="A979" s="38" t="inlineStr">
        <is>
          <t>Administration</t>
        </is>
      </c>
      <c r="B979" s="58" t="inlineStr">
        <is>
          <t>AED</t>
        </is>
      </c>
      <c r="C979" s="59">
        <f>SUM(G979:R979)</f>
        <v>1820000</v>
      </c>
      <c r="D979" s="59">
        <f>SUM(S979:AD979)</f>
        <v>1770000</v>
      </c>
      <c r="E979" s="59">
        <f>SUM(AE979:AP979)</f>
        <v>1770000</v>
      </c>
      <c r="F979" s="40" t="n"/>
      <c r="G979" s="51">
        <f>SUM(G973:G978)</f>
        <v>197500</v>
      </c>
      <c r="H979" s="51">
        <f>SUM(H973:H978)</f>
        <v>147500</v>
      </c>
      <c r="I979" s="51">
        <f>SUM(I973:I978)</f>
        <v>147500</v>
      </c>
      <c r="J979" s="51">
        <f>SUM(J973:J978)</f>
        <v>147500</v>
      </c>
      <c r="K979" s="51">
        <f>SUM(K973:K978)</f>
        <v>147500</v>
      </c>
      <c r="L979" s="51">
        <f>SUM(L973:L978)</f>
        <v>147500</v>
      </c>
      <c r="M979" s="51">
        <f>SUM(M973:M978)</f>
        <v>147500</v>
      </c>
      <c r="N979" s="51">
        <f>SUM(N973:N978)</f>
        <v>147500</v>
      </c>
      <c r="O979" s="51">
        <f>SUM(O973:O978)</f>
        <v>147500</v>
      </c>
      <c r="P979" s="51">
        <f>SUM(P973:P978)</f>
        <v>147500</v>
      </c>
      <c r="Q979" s="51">
        <f>SUM(Q973:Q978)</f>
        <v>147500</v>
      </c>
      <c r="R979" s="51">
        <f>SUM(R973:R978)</f>
        <v>147500</v>
      </c>
      <c r="S979" s="51">
        <f>SUM(S973:S978)</f>
        <v>147500</v>
      </c>
      <c r="T979" s="51">
        <f>SUM(T973:T978)</f>
        <v>147500</v>
      </c>
      <c r="U979" s="51">
        <f>SUM(U973:U978)</f>
        <v>147500</v>
      </c>
      <c r="V979" s="51">
        <f>SUM(V973:V978)</f>
        <v>147500</v>
      </c>
      <c r="W979" s="51">
        <f>SUM(W973:W978)</f>
        <v>147500</v>
      </c>
      <c r="X979" s="51">
        <f>SUM(X973:X978)</f>
        <v>147500</v>
      </c>
      <c r="Y979" s="51">
        <f>SUM(Y973:Y978)</f>
        <v>147500</v>
      </c>
      <c r="Z979" s="51">
        <f>SUM(Z973:Z978)</f>
        <v>147500</v>
      </c>
      <c r="AA979" s="51">
        <f>SUM(AA973:AA978)</f>
        <v>147500</v>
      </c>
      <c r="AB979" s="51">
        <f>SUM(AB973:AB978)</f>
        <v>147500</v>
      </c>
      <c r="AC979" s="51">
        <f>SUM(AC973:AC978)</f>
        <v>147500</v>
      </c>
      <c r="AD979" s="51">
        <f>SUM(AD973:AD978)</f>
        <v>147500</v>
      </c>
      <c r="AE979" s="51">
        <f>SUM(AE973:AE978)</f>
        <v>147500</v>
      </c>
      <c r="AF979" s="51">
        <f>SUM(AF973:AF978)</f>
        <v>147500</v>
      </c>
      <c r="AG979" s="51">
        <f>SUM(AG973:AG978)</f>
        <v>147500</v>
      </c>
      <c r="AH979" s="51">
        <f>SUM(AH973:AH978)</f>
        <v>147500</v>
      </c>
      <c r="AI979" s="51">
        <f>SUM(AI973:AI978)</f>
        <v>147500</v>
      </c>
      <c r="AJ979" s="51">
        <f>SUM(AJ973:AJ978)</f>
        <v>147500</v>
      </c>
      <c r="AK979" s="51">
        <f>SUM(AK973:AK978)</f>
        <v>147500</v>
      </c>
      <c r="AL979" s="51">
        <f>SUM(AL973:AL978)</f>
        <v>147500</v>
      </c>
      <c r="AM979" s="51">
        <f>SUM(AM973:AM978)</f>
        <v>147500</v>
      </c>
      <c r="AN979" s="51">
        <f>SUM(AN973:AN978)</f>
        <v>147500</v>
      </c>
      <c r="AO979" s="51">
        <f>SUM(AO973:AO978)</f>
        <v>147500</v>
      </c>
      <c r="AP979" s="51">
        <f>SUM(AP973:AP978)</f>
        <v>147500</v>
      </c>
    </row>
    <row r="980">
      <c r="A980" s="11" t="inlineStr">
        <is>
          <t>Operating costs before contingency</t>
        </is>
      </c>
      <c r="B980" s="14" t="inlineStr">
        <is>
          <t>AED</t>
        </is>
      </c>
      <c r="C980" s="56">
        <f>SUM(G980:R980)</f>
        <v>6733559.35067929</v>
      </c>
      <c r="D980" s="56">
        <f>SUM(S980:AD980)</f>
        <v>7501074.63258729</v>
      </c>
      <c r="E980" s="56">
        <f>SUM(AE980:AP980)</f>
        <v>8459510.69983338</v>
      </c>
      <c r="G980" s="12">
        <f>G958+G966+G968+G972+G979</f>
        <v>694560.506547347</v>
      </c>
      <c r="H980" s="12">
        <f>H958+H966+H968+H972+H979</f>
        <v>545628.810594727</v>
      </c>
      <c r="I980" s="12">
        <f>I958+I966+I968+I972+I979</f>
        <v>546637.083402331</v>
      </c>
      <c r="J980" s="12">
        <f>J958+J966+J968+J972+J979</f>
        <v>547590.450689892</v>
      </c>
      <c r="K980" s="12">
        <f>K958+K966+K968+K972+K979</f>
        <v>559308.547772519</v>
      </c>
      <c r="L980" s="12">
        <f>L958+L966+L968+L972+L979</f>
        <v>560980.570928342</v>
      </c>
      <c r="M980" s="12">
        <f>M958+M966+M968+M972+M979</f>
        <v>542610.323050905</v>
      </c>
      <c r="N980" s="12">
        <f>N958+N966+N968+N972+N979</f>
        <v>544201.254245189</v>
      </c>
      <c r="O980" s="12">
        <f>O958+O966+O968+O972+O979</f>
        <v>545756.497948714</v>
      </c>
      <c r="P980" s="12">
        <f>P958+P966+P968+P972+P979</f>
        <v>547278.903090934</v>
      </c>
      <c r="Q980" s="12">
        <f>Q958+Q966+Q968+Q972+Q979</f>
        <v>548771.062743931</v>
      </c>
      <c r="R980" s="12">
        <f>R958+R966+R968+R972+R979</f>
        <v>550235.339664457</v>
      </c>
      <c r="S980" s="12">
        <f>S958+S966+S968+S972+S979</f>
        <v>604905.47000327</v>
      </c>
      <c r="T980" s="12">
        <f>T958+T966+T968+T972+T979</f>
        <v>606547.321383974</v>
      </c>
      <c r="U980" s="12">
        <f>U958+U966+U968+U972+U979</f>
        <v>608148.469454733</v>
      </c>
      <c r="V980" s="12">
        <f>V958+V966+V968+V972+V979</f>
        <v>609712.165241398</v>
      </c>
      <c r="W980" s="12">
        <f>W958+W966+W968+W972+W979</f>
        <v>616219.117648993</v>
      </c>
      <c r="X980" s="12">
        <f>X958+X966+X968+X972+X979</f>
        <v>632594.27263609</v>
      </c>
      <c r="Y980" s="12">
        <f>Y958+Y966+Y968+Y972+Y979</f>
        <v>633940.089241042</v>
      </c>
      <c r="Z980" s="12">
        <f>Z958+Z966+Z968+Z972+Z979</f>
        <v>635258.812816728</v>
      </c>
      <c r="AA980" s="12">
        <f>AA958+AA966+AA968+AA972+AA979</f>
        <v>636552.495788862</v>
      </c>
      <c r="AB980" s="12">
        <f>AB958+AB966+AB968+AB972+AB979</f>
        <v>637823.016216336</v>
      </c>
      <c r="AC980" s="12">
        <f>AC958+AC966+AC968+AC972+AC979</f>
        <v>639072.094399791</v>
      </c>
      <c r="AD980" s="12">
        <f>AD958+AD966+AD968+AD972+AD979</f>
        <v>640301.307756072</v>
      </c>
      <c r="AE980" s="12">
        <f>AE958+AE966+AE968+AE972+AE979</f>
        <v>695020.323272783</v>
      </c>
      <c r="AF980" s="12">
        <f>AF958+AF966+AF968+AF972+AF979</f>
        <v>696457.948286888</v>
      </c>
      <c r="AG980" s="12">
        <f>AG958+AG966+AG968+AG972+AG979</f>
        <v>697860.312105571</v>
      </c>
      <c r="AH980" s="12">
        <f>AH958+AH966+AH968+AH972+AH979</f>
        <v>699230.195928476</v>
      </c>
      <c r="AI980" s="12">
        <f>AI958+AI966+AI968+AI972+AI979</f>
        <v>704801.221719922</v>
      </c>
      <c r="AJ980" s="12">
        <f>AJ958+AJ966+AJ968+AJ972+AJ979</f>
        <v>706009.614096616</v>
      </c>
      <c r="AK980" s="12">
        <f>AK958+AK966+AK968+AK972+AK979</f>
        <v>707192.484602089</v>
      </c>
      <c r="AL980" s="12">
        <f>AL958+AL966+AL968+AL972+AL979</f>
        <v>708351.763662617</v>
      </c>
      <c r="AM980" s="12">
        <f>AM958+AM966+AM968+AM972+AM979</f>
        <v>709489.217985225</v>
      </c>
      <c r="AN980" s="12">
        <f>AN958+AN966+AN968+AN972+AN979</f>
        <v>710606.466128072</v>
      </c>
      <c r="AO980" s="12">
        <f>AO958+AO966+AO968+AO972+AO979</f>
        <v>711704.992446965</v>
      </c>
      <c r="AP980" s="12">
        <f>AP958+AP966+AP968+AP972+AP979</f>
        <v>712786.159598158</v>
      </c>
    </row>
    <row r="981">
      <c r="A981" s="4" t="inlineStr">
        <is>
          <t>Contingency</t>
        </is>
      </c>
      <c r="B981" s="14" t="inlineStr">
        <is>
          <t>AED</t>
        </is>
      </c>
      <c r="C981" s="56">
        <f>SUM(G981:R981)</f>
        <v>1010033.90260189</v>
      </c>
      <c r="D981" s="56">
        <f>SUM(S981:AD981)</f>
        <v>1125161.19488809</v>
      </c>
      <c r="E981" s="56">
        <f>SUM(AE981:AP981)</f>
        <v>1268926.60497501</v>
      </c>
      <c r="G981" s="57">
        <f>G980*Assumptions!$C$91</f>
        <v>104184.075982102</v>
      </c>
      <c r="H981" s="57">
        <f>H980*Assumptions!$C$91</f>
        <v>81844.321589209</v>
      </c>
      <c r="I981" s="57">
        <f>I980*Assumptions!$C$91</f>
        <v>81995.5625103496</v>
      </c>
      <c r="J981" s="57">
        <f>J980*Assumptions!$C$91</f>
        <v>82138.5676034839</v>
      </c>
      <c r="K981" s="57">
        <f>K980*Assumptions!$C$91</f>
        <v>83896.2821658778</v>
      </c>
      <c r="L981" s="57">
        <f>L980*Assumptions!$C$91</f>
        <v>84147.0856392512</v>
      </c>
      <c r="M981" s="57">
        <f>M980*Assumptions!$C$91</f>
        <v>81391.5484576358</v>
      </c>
      <c r="N981" s="57">
        <f>N980*Assumptions!$C$91</f>
        <v>81630.1881367783</v>
      </c>
      <c r="O981" s="57">
        <f>O980*Assumptions!$C$91</f>
        <v>81863.4746923071</v>
      </c>
      <c r="P981" s="57">
        <f>P980*Assumptions!$C$91</f>
        <v>82091.8354636401</v>
      </c>
      <c r="Q981" s="57">
        <f>Q980*Assumptions!$C$91</f>
        <v>82315.6594115897</v>
      </c>
      <c r="R981" s="57">
        <f>R980*Assumptions!$C$91</f>
        <v>82535.3009496685</v>
      </c>
      <c r="S981" s="57">
        <f>S980*Assumptions!$C$91</f>
        <v>90735.8205004905</v>
      </c>
      <c r="T981" s="57">
        <f>T980*Assumptions!$C$91</f>
        <v>90982.0982075961</v>
      </c>
      <c r="U981" s="57">
        <f>U980*Assumptions!$C$91</f>
        <v>91222.27041821</v>
      </c>
      <c r="V981" s="57">
        <f>V980*Assumptions!$C$91</f>
        <v>91456.8247862096</v>
      </c>
      <c r="W981" s="57">
        <f>W980*Assumptions!$C$91</f>
        <v>92432.867647349</v>
      </c>
      <c r="X981" s="57">
        <f>X980*Assumptions!$C$91</f>
        <v>94889.1408954135</v>
      </c>
      <c r="Y981" s="57">
        <f>Y980*Assumptions!$C$91</f>
        <v>95091.0133861563</v>
      </c>
      <c r="Z981" s="57">
        <f>Z980*Assumptions!$C$91</f>
        <v>95288.8219225093</v>
      </c>
      <c r="AA981" s="57">
        <f>AA980*Assumptions!$C$91</f>
        <v>95482.8743683292</v>
      </c>
      <c r="AB981" s="57">
        <f>AB980*Assumptions!$C$91</f>
        <v>95673.4524324504</v>
      </c>
      <c r="AC981" s="57">
        <f>AC980*Assumptions!$C$91</f>
        <v>95860.8141599686</v>
      </c>
      <c r="AD981" s="57">
        <f>AD980*Assumptions!$C$91</f>
        <v>96045.1961634108</v>
      </c>
      <c r="AE981" s="57">
        <f>AE980*Assumptions!$C$91</f>
        <v>104253.048490917</v>
      </c>
      <c r="AF981" s="57">
        <f>AF980*Assumptions!$C$91</f>
        <v>104468.692243033</v>
      </c>
      <c r="AG981" s="57">
        <f>AG980*Assumptions!$C$91</f>
        <v>104679.046815836</v>
      </c>
      <c r="AH981" s="57">
        <f>AH980*Assumptions!$C$91</f>
        <v>104884.529389271</v>
      </c>
      <c r="AI981" s="57">
        <f>AI980*Assumptions!$C$91</f>
        <v>105720.183257988</v>
      </c>
      <c r="AJ981" s="57">
        <f>AJ980*Assumptions!$C$91</f>
        <v>105901.442114492</v>
      </c>
      <c r="AK981" s="57">
        <f>AK980*Assumptions!$C$91</f>
        <v>106078.872690313</v>
      </c>
      <c r="AL981" s="57">
        <f>AL980*Assumptions!$C$91</f>
        <v>106252.764549393</v>
      </c>
      <c r="AM981" s="57">
        <f>AM980*Assumptions!$C$91</f>
        <v>106423.382697784</v>
      </c>
      <c r="AN981" s="57">
        <f>AN980*Assumptions!$C$91</f>
        <v>106590.969919211</v>
      </c>
      <c r="AO981" s="57">
        <f>AO980*Assumptions!$C$91</f>
        <v>106755.748867045</v>
      </c>
      <c r="AP981" s="57">
        <f>AP980*Assumptions!$C$91</f>
        <v>106917.923939724</v>
      </c>
    </row>
    <row r="982">
      <c r="A982" s="38" t="inlineStr">
        <is>
          <t>Result</t>
        </is>
      </c>
      <c r="B982" s="58" t="inlineStr">
        <is>
          <t>AED</t>
        </is>
      </c>
      <c r="C982" s="59">
        <f>SUM(G982:R982)</f>
        <v>-4086541.46350311</v>
      </c>
      <c r="D982" s="59">
        <f>SUM(S982:AD982)</f>
        <v>-413429.961689818</v>
      </c>
      <c r="E982" s="59">
        <f>SUM(AE982:AP982)</f>
        <v>2753905.17836509</v>
      </c>
      <c r="F982" s="40" t="n"/>
      <c r="G982" s="51">
        <f>G959-G966-G968-G972-G979-G981</f>
        <v>-700322.935713123</v>
      </c>
      <c r="H982" s="51">
        <f>H959-H966-H968-H972-H979-H981</f>
        <v>-515065.279026384</v>
      </c>
      <c r="I982" s="51">
        <f>I959-I966-I968-I972-I979-I981</f>
        <v>-503306.289168321</v>
      </c>
      <c r="J982" s="51">
        <f>J959-J966-J968-J972-J979-J981</f>
        <v>-492458.523477916</v>
      </c>
      <c r="K982" s="51">
        <f>K959-K966-K968-K972-K979-K981</f>
        <v>-294130.338571968</v>
      </c>
      <c r="L982" s="51">
        <f>L959-L966-L968-L972-L979-L981</f>
        <v>-275126.196233331</v>
      </c>
      <c r="M982" s="51">
        <f>M959-M966-M968-M972-M979-M981</f>
        <v>-241252.757255489</v>
      </c>
      <c r="N982" s="51">
        <f>N959-N966-N968-N972-N979-N981</f>
        <v>-231052.366471547</v>
      </c>
      <c r="O982" s="51">
        <f>O959-O966-O968-O972-O979-O981</f>
        <v>-221469.471550099</v>
      </c>
      <c r="P982" s="51">
        <f>P959-P966-P968-P972-P979-P981</f>
        <v>-212453.673632399</v>
      </c>
      <c r="Q982" s="51">
        <f>Q959-Q966-Q968-Q972-Q979-Q981</f>
        <v>-203959.199684064</v>
      </c>
      <c r="R982" s="51">
        <f>R959-R966-R968-R972-R979-R981</f>
        <v>-195944.432718471</v>
      </c>
      <c r="S982" s="51">
        <f>S959-S966-S968-S972-S979-S981</f>
        <v>-183665.590102206</v>
      </c>
      <c r="T982" s="51">
        <f>T959-T966-T968-T972-T979-T981</f>
        <v>-172573.917178552</v>
      </c>
      <c r="U982" s="51">
        <f>U959-U966-U968-U972-U979-U981</f>
        <v>-162167.834480844</v>
      </c>
      <c r="V982" s="51">
        <f>V959-V966-V968-V972-V979-V981</f>
        <v>-152391.319437464</v>
      </c>
      <c r="W982" s="51">
        <f>W959-W966-W968-W972-W979-W981</f>
        <v>20744.590209945</v>
      </c>
      <c r="X982" s="51">
        <f>X959-X966-X968-X972-X979-X981</f>
        <v>11963.0571503447</v>
      </c>
      <c r="Y982" s="51">
        <f>Y959-Y966-Y968-Y972-Y979-Y981</f>
        <v>19941.1731275359</v>
      </c>
      <c r="Z982" s="51">
        <f>Z959-Z966-Z968-Z972-Z979-Z981</f>
        <v>27467.2869589249</v>
      </c>
      <c r="AA982" s="51">
        <f>AA959-AA966-AA968-AA972-AA979-AA981</f>
        <v>34576.3752017206</v>
      </c>
      <c r="AB982" s="51">
        <f>AB959-AB966-AB968-AB972-AB979-AB981</f>
        <v>41300.3730482837</v>
      </c>
      <c r="AC982" s="51">
        <f>AC959-AC966-AC968-AC972-AC979-AC981</f>
        <v>47668.4699405878</v>
      </c>
      <c r="AD982" s="51">
        <f>AD959-AD966-AD968-AD972-AD979-AD981</f>
        <v>53707.3738719044</v>
      </c>
      <c r="AE982" s="51">
        <f>AE959-AE966-AE968-AE972-AE979-AE981</f>
        <v>92822.7809005118</v>
      </c>
      <c r="AF982" s="51">
        <f>AF959-AF966-AF968-AF972-AF979-AF981</f>
        <v>102515.305246698</v>
      </c>
      <c r="AG982" s="51">
        <f>AG959-AG966-AG968-AG972-AG979-AG981</f>
        <v>111615.272883258</v>
      </c>
      <c r="AH982" s="51">
        <f>AH959-AH966-AH968-AH972-AH979-AH981</f>
        <v>120170.486823945</v>
      </c>
      <c r="AI982" s="51">
        <f>AI959-AI966-AI968-AI972-AI979-AI981</f>
        <v>267571.78632335</v>
      </c>
      <c r="AJ982" s="51">
        <f>AJ959-AJ966-AJ968-AJ972-AJ979-AJ981</f>
        <v>274996.610434342</v>
      </c>
      <c r="AK982" s="51">
        <f>AK959-AK966-AK968-AK972-AK979-AK981</f>
        <v>281995.760447256</v>
      </c>
      <c r="AL982" s="51">
        <f>AL959-AL966-AL968-AL972-AL979-AL981</f>
        <v>288602.12284296</v>
      </c>
      <c r="AM982" s="51">
        <f>AM959-AM966-AM968-AM972-AM979-AM981</f>
        <v>294845.729389274</v>
      </c>
      <c r="AN982" s="51">
        <f>AN959-AN966-AN968-AN972-AN979-AN981</f>
        <v>300754.034206653</v>
      </c>
      <c r="AO982" s="51">
        <f>AO959-AO966-AO968-AO972-AO979-AO981</f>
        <v>306352.161515987</v>
      </c>
      <c r="AP982" s="51">
        <f>AP959-AP966-AP968-AP972-AP979-AP981</f>
        <v>311663.127350851</v>
      </c>
    </row>
    <row r="985">
      <c r="A985" s="11" t="inlineStr">
        <is>
          <t>Funding</t>
        </is>
      </c>
      <c r="B985" s="14" t="inlineStr">
        <is>
          <t>AED</t>
        </is>
      </c>
      <c r="C985" s="56">
        <f>SUM(G985:R985)</f>
        <v>7000000</v>
      </c>
      <c r="D985" s="56">
        <f>SUM(S985:AD985)</f>
        <v>0</v>
      </c>
      <c r="E985" s="56">
        <f>SUM(AE985:AP985)</f>
        <v>0</v>
      </c>
      <c r="G985" s="12">
        <f>IF(G906=1,Assumptions!$C$7,0)</f>
        <v>7000000</v>
      </c>
      <c r="H985" s="12">
        <f>IF(H906=1,Assumptions!$C$7,0)</f>
        <v>0</v>
      </c>
      <c r="I985" s="12">
        <f>IF(I906=1,Assumptions!$C$7,0)</f>
        <v>0</v>
      </c>
      <c r="J985" s="12">
        <f>IF(J906=1,Assumptions!$C$7,0)</f>
        <v>0</v>
      </c>
      <c r="K985" s="12">
        <f>IF(K906=1,Assumptions!$C$7,0)</f>
        <v>0</v>
      </c>
      <c r="L985" s="12">
        <f>IF(L906=1,Assumptions!$C$7,0)</f>
        <v>0</v>
      </c>
      <c r="M985" s="12">
        <f>IF(M906=1,Assumptions!$C$7,0)</f>
        <v>0</v>
      </c>
      <c r="N985" s="12">
        <f>IF(N906=1,Assumptions!$C$7,0)</f>
        <v>0</v>
      </c>
      <c r="O985" s="12">
        <f>IF(O906=1,Assumptions!$C$7,0)</f>
        <v>0</v>
      </c>
      <c r="P985" s="12">
        <f>IF(P906=1,Assumptions!$C$7,0)</f>
        <v>0</v>
      </c>
      <c r="Q985" s="12">
        <f>IF(Q906=1,Assumptions!$C$7,0)</f>
        <v>0</v>
      </c>
      <c r="R985" s="12">
        <f>IF(R906=1,Assumptions!$C$7,0)</f>
        <v>0</v>
      </c>
      <c r="S985" s="12">
        <f>IF(S906=1,Assumptions!$C$7,0)</f>
        <v>0</v>
      </c>
      <c r="T985" s="12">
        <f>IF(T906=1,Assumptions!$C$7,0)</f>
        <v>0</v>
      </c>
      <c r="U985" s="12">
        <f>IF(U906=1,Assumptions!$C$7,0)</f>
        <v>0</v>
      </c>
      <c r="V985" s="12">
        <f>IF(V906=1,Assumptions!$C$7,0)</f>
        <v>0</v>
      </c>
      <c r="W985" s="12">
        <f>IF(W906=1,Assumptions!$C$7,0)</f>
        <v>0</v>
      </c>
      <c r="X985" s="12">
        <f>IF(X906=1,Assumptions!$C$7,0)</f>
        <v>0</v>
      </c>
      <c r="Y985" s="12">
        <f>IF(Y906=1,Assumptions!$C$7,0)</f>
        <v>0</v>
      </c>
      <c r="Z985" s="12">
        <f>IF(Z906=1,Assumptions!$C$7,0)</f>
        <v>0</v>
      </c>
      <c r="AA985" s="12">
        <f>IF(AA906=1,Assumptions!$C$7,0)</f>
        <v>0</v>
      </c>
      <c r="AB985" s="12">
        <f>IF(AB906=1,Assumptions!$C$7,0)</f>
        <v>0</v>
      </c>
      <c r="AC985" s="12">
        <f>IF(AC906=1,Assumptions!$C$7,0)</f>
        <v>0</v>
      </c>
      <c r="AD985" s="12">
        <f>IF(AD906=1,Assumptions!$C$7,0)</f>
        <v>0</v>
      </c>
      <c r="AE985" s="12">
        <f>IF(AE906=1,Assumptions!$C$7,0)</f>
        <v>0</v>
      </c>
      <c r="AF985" s="12">
        <f>IF(AF906=1,Assumptions!$C$7,0)</f>
        <v>0</v>
      </c>
      <c r="AG985" s="12">
        <f>IF(AG906=1,Assumptions!$C$7,0)</f>
        <v>0</v>
      </c>
      <c r="AH985" s="12">
        <f>IF(AH906=1,Assumptions!$C$7,0)</f>
        <v>0</v>
      </c>
      <c r="AI985" s="12">
        <f>IF(AI906=1,Assumptions!$C$7,0)</f>
        <v>0</v>
      </c>
      <c r="AJ985" s="12">
        <f>IF(AJ906=1,Assumptions!$C$7,0)</f>
        <v>0</v>
      </c>
      <c r="AK985" s="12">
        <f>IF(AK906=1,Assumptions!$C$7,0)</f>
        <v>0</v>
      </c>
      <c r="AL985" s="12">
        <f>IF(AL906=1,Assumptions!$C$7,0)</f>
        <v>0</v>
      </c>
      <c r="AM985" s="12">
        <f>IF(AM906=1,Assumptions!$C$7,0)</f>
        <v>0</v>
      </c>
      <c r="AN985" s="12">
        <f>IF(AN906=1,Assumptions!$C$7,0)</f>
        <v>0</v>
      </c>
      <c r="AO985" s="12">
        <f>IF(AO906=1,Assumptions!$C$7,0)</f>
        <v>0</v>
      </c>
      <c r="AP985" s="12">
        <f>IF(AP906=1,Assumptions!$C$7,0)</f>
        <v>0</v>
      </c>
    </row>
    <row r="986">
      <c r="A986" s="38" t="inlineStr">
        <is>
          <t>Cash at end of month</t>
        </is>
      </c>
      <c r="B986" s="58" t="inlineStr">
        <is>
          <t>AED</t>
        </is>
      </c>
      <c r="C986" s="59">
        <f>R986</f>
        <v>2913458.53649689</v>
      </c>
      <c r="D986" s="59">
        <f>AD986</f>
        <v>2500028.57480707</v>
      </c>
      <c r="E986" s="59">
        <f>AP986</f>
        <v>5253933.75317216</v>
      </c>
      <c r="F986" s="40" t="n"/>
      <c r="G986" s="51">
        <f>Assumptions!$C$8+G982+G985</f>
        <v>6299677.06428688</v>
      </c>
      <c r="H986" s="51">
        <f>G986+H982+H985</f>
        <v>5784611.78526049</v>
      </c>
      <c r="I986" s="51">
        <f>H986+I982+I985</f>
        <v>5281305.49609217</v>
      </c>
      <c r="J986" s="51">
        <f>I986+J982+J985</f>
        <v>4788846.97261426</v>
      </c>
      <c r="K986" s="51">
        <f>J986+K982+K985</f>
        <v>4494716.63404229</v>
      </c>
      <c r="L986" s="51">
        <f>K986+L982+L985</f>
        <v>4219590.43780896</v>
      </c>
      <c r="M986" s="51">
        <f>L986+M982+M985</f>
        <v>3978337.68055347</v>
      </c>
      <c r="N986" s="51">
        <f>M986+N982+N985</f>
        <v>3747285.31408192</v>
      </c>
      <c r="O986" s="51">
        <f>N986+O982+O985</f>
        <v>3525815.84253182</v>
      </c>
      <c r="P986" s="51">
        <f>O986+P982+P985</f>
        <v>3313362.16889942</v>
      </c>
      <c r="Q986" s="51">
        <f>P986+Q982+Q985</f>
        <v>3109402.96921536</v>
      </c>
      <c r="R986" s="51">
        <f>Q986+R982+R985</f>
        <v>2913458.53649689</v>
      </c>
      <c r="S986" s="51">
        <f>R986+S982+S985</f>
        <v>2729792.94639468</v>
      </c>
      <c r="T986" s="51">
        <f>S986+T982+T985</f>
        <v>2557219.02921613</v>
      </c>
      <c r="U986" s="51">
        <f>T986+U982+U985</f>
        <v>2395051.19473529</v>
      </c>
      <c r="V986" s="51">
        <f>U986+V982+V985</f>
        <v>2242659.87529782</v>
      </c>
      <c r="W986" s="51">
        <f>V986+W982+W985</f>
        <v>2263404.46550777</v>
      </c>
      <c r="X986" s="51">
        <f>W986+X982+X985</f>
        <v>2275367.52265811</v>
      </c>
      <c r="Y986" s="51">
        <f>X986+Y982+Y985</f>
        <v>2295308.69578565</v>
      </c>
      <c r="Z986" s="51">
        <f>Y986+Z982+Z985</f>
        <v>2322775.98274457</v>
      </c>
      <c r="AA986" s="51">
        <f>Z986+AA982+AA985</f>
        <v>2357352.35794629</v>
      </c>
      <c r="AB986" s="51">
        <f>AA986+AB982+AB985</f>
        <v>2398652.73099458</v>
      </c>
      <c r="AC986" s="51">
        <f>AB986+AC982+AC985</f>
        <v>2446321.20093517</v>
      </c>
      <c r="AD986" s="51">
        <f>AC986+AD982+AD985</f>
        <v>2500028.57480707</v>
      </c>
      <c r="AE986" s="51">
        <f>AD986+AE982+AE985</f>
        <v>2592851.35570758</v>
      </c>
      <c r="AF986" s="51">
        <f>AE986+AF982+AF985</f>
        <v>2695366.66095428</v>
      </c>
      <c r="AG986" s="51">
        <f>AF986+AG982+AG985</f>
        <v>2806981.93383754</v>
      </c>
      <c r="AH986" s="51">
        <f>AG986+AH982+AH985</f>
        <v>2927152.42066148</v>
      </c>
      <c r="AI986" s="51">
        <f>AH986+AI982+AI985</f>
        <v>3194724.20698483</v>
      </c>
      <c r="AJ986" s="51">
        <f>AI986+AJ982+AJ985</f>
        <v>3469720.81741917</v>
      </c>
      <c r="AK986" s="51">
        <f>AJ986+AK982+AK985</f>
        <v>3751716.57786643</v>
      </c>
      <c r="AL986" s="51">
        <f>AK986+AL982+AL985</f>
        <v>4040318.70070939</v>
      </c>
      <c r="AM986" s="51">
        <f>AL986+AM982+AM985</f>
        <v>4335164.43009866</v>
      </c>
      <c r="AN986" s="51">
        <f>AM986+AN982+AN985</f>
        <v>4635918.46430532</v>
      </c>
      <c r="AO986" s="51">
        <f>AN986+AO982+AO985</f>
        <v>4942270.6258213</v>
      </c>
      <c r="AP986" s="51">
        <f>AO986+AP982+AP985</f>
        <v>5253933.75317216</v>
      </c>
    </row>
    <row r="987">
      <c r="A987" s="11" t="inlineStr">
        <is>
          <t>Lowest cash in the year</t>
        </is>
      </c>
      <c r="B987" s="14" t="inlineStr">
        <is>
          <t>AED</t>
        </is>
      </c>
      <c r="C987" s="63">
        <f>MIN(G986:R986)</f>
        <v>2913458.53649689</v>
      </c>
      <c r="D987" s="63">
        <f>MIN(S986:AD986)</f>
        <v>2242659.87529782</v>
      </c>
      <c r="E987" s="63">
        <f>MIN(AE986:AP986)</f>
        <v>2592851.35570758</v>
      </c>
    </row>
    <row r="988">
      <c r="A988" s="11" t="inlineStr">
        <is>
          <t>Month of the lowest cash</t>
        </is>
      </c>
      <c r="B988" s="14" t="inlineStr">
        <is>
          <t>month</t>
        </is>
      </c>
      <c r="C988" s="64">
        <f>MATCH(C987,G986:R986,0)+0</f>
        <v>12</v>
      </c>
      <c r="D988" s="64">
        <f>MATCH(D987,S986:AD986,0)+12</f>
        <v>16</v>
      </c>
      <c r="E988" s="64">
        <f>MATCH(E987,AE986:AP986,0)+24</f>
        <v>25</v>
      </c>
    </row>
    <row r="989">
      <c r="A989" s="11" t="inlineStr">
        <is>
          <t>Month number if the result is positive (999 if not)</t>
        </is>
      </c>
      <c r="B989" s="14" t="inlineStr">
        <is>
          <t>month</t>
        </is>
      </c>
      <c r="G989" s="25">
        <f>IF(G982&gt;0,G906,999)</f>
        <v>999</v>
      </c>
      <c r="H989" s="25">
        <f>IF(H982&gt;0,H906,999)</f>
        <v>999</v>
      </c>
      <c r="I989" s="25">
        <f>IF(I982&gt;0,I906,999)</f>
        <v>999</v>
      </c>
      <c r="J989" s="25">
        <f>IF(J982&gt;0,J906,999)</f>
        <v>999</v>
      </c>
      <c r="K989" s="25">
        <f>IF(K982&gt;0,K906,999)</f>
        <v>999</v>
      </c>
      <c r="L989" s="25">
        <f>IF(L982&gt;0,L906,999)</f>
        <v>999</v>
      </c>
      <c r="M989" s="25">
        <f>IF(M982&gt;0,M906,999)</f>
        <v>999</v>
      </c>
      <c r="N989" s="25">
        <f>IF(N982&gt;0,N906,999)</f>
        <v>999</v>
      </c>
      <c r="O989" s="25">
        <f>IF(O982&gt;0,O906,999)</f>
        <v>999</v>
      </c>
      <c r="P989" s="25">
        <f>IF(P982&gt;0,P906,999)</f>
        <v>999</v>
      </c>
      <c r="Q989" s="25">
        <f>IF(Q982&gt;0,Q906,999)</f>
        <v>999</v>
      </c>
      <c r="R989" s="25">
        <f>IF(R982&gt;0,R906,999)</f>
        <v>999</v>
      </c>
      <c r="S989" s="25">
        <f>IF(S982&gt;0,S906,999)</f>
        <v>999</v>
      </c>
      <c r="T989" s="25">
        <f>IF(T982&gt;0,T906,999)</f>
        <v>999</v>
      </c>
      <c r="U989" s="25">
        <f>IF(U982&gt;0,U906,999)</f>
        <v>999</v>
      </c>
      <c r="V989" s="25">
        <f>IF(V982&gt;0,V906,999)</f>
        <v>999</v>
      </c>
      <c r="W989" s="25">
        <f>IF(W982&gt;0,W906,999)</f>
        <v>17</v>
      </c>
      <c r="X989" s="25">
        <f>IF(X982&gt;0,X906,999)</f>
        <v>18</v>
      </c>
      <c r="Y989" s="25">
        <f>IF(Y982&gt;0,Y906,999)</f>
        <v>19</v>
      </c>
      <c r="Z989" s="25">
        <f>IF(Z982&gt;0,Z906,999)</f>
        <v>20</v>
      </c>
      <c r="AA989" s="25">
        <f>IF(AA982&gt;0,AA906,999)</f>
        <v>21</v>
      </c>
      <c r="AB989" s="25">
        <f>IF(AB982&gt;0,AB906,999)</f>
        <v>22</v>
      </c>
      <c r="AC989" s="25">
        <f>IF(AC982&gt;0,AC906,999)</f>
        <v>23</v>
      </c>
      <c r="AD989" s="25">
        <f>IF(AD982&gt;0,AD906,999)</f>
        <v>24</v>
      </c>
      <c r="AE989" s="25">
        <f>IF(AE982&gt;0,AE906,999)</f>
        <v>25</v>
      </c>
      <c r="AF989" s="25">
        <f>IF(AF982&gt;0,AF906,999)</f>
        <v>26</v>
      </c>
      <c r="AG989" s="25">
        <f>IF(AG982&gt;0,AG906,999)</f>
        <v>27</v>
      </c>
      <c r="AH989" s="25">
        <f>IF(AH982&gt;0,AH906,999)</f>
        <v>28</v>
      </c>
      <c r="AI989" s="25">
        <f>IF(AI982&gt;0,AI906,999)</f>
        <v>29</v>
      </c>
      <c r="AJ989" s="25">
        <f>IF(AJ982&gt;0,AJ906,999)</f>
        <v>30</v>
      </c>
      <c r="AK989" s="25">
        <f>IF(AK982&gt;0,AK906,999)</f>
        <v>31</v>
      </c>
      <c r="AL989" s="25">
        <f>IF(AL982&gt;0,AL906,999)</f>
        <v>32</v>
      </c>
      <c r="AM989" s="25">
        <f>IF(AM982&gt;0,AM906,999)</f>
        <v>33</v>
      </c>
      <c r="AN989" s="25">
        <f>IF(AN982&gt;0,AN906,999)</f>
        <v>34</v>
      </c>
      <c r="AO989" s="25">
        <f>IF(AO982&gt;0,AO906,999)</f>
        <v>35</v>
      </c>
      <c r="AP989" s="25">
        <f>IF(AP982&gt;0,AP906,999)</f>
        <v>36</v>
      </c>
    </row>
    <row r="990">
      <c r="A990" s="11" t="inlineStr">
        <is>
          <t>Month number if cash is below zero (999 if not)</t>
        </is>
      </c>
      <c r="B990" s="14" t="inlineStr">
        <is>
          <t>month</t>
        </is>
      </c>
      <c r="G990" s="25">
        <f>IF(G986&lt;0,G906,999)</f>
        <v>999</v>
      </c>
      <c r="H990" s="25">
        <f>IF(H986&lt;0,H906,999)</f>
        <v>999</v>
      </c>
      <c r="I990" s="25">
        <f>IF(I986&lt;0,I906,999)</f>
        <v>999</v>
      </c>
      <c r="J990" s="25">
        <f>IF(J986&lt;0,J906,999)</f>
        <v>999</v>
      </c>
      <c r="K990" s="25">
        <f>IF(K986&lt;0,K906,999)</f>
        <v>999</v>
      </c>
      <c r="L990" s="25">
        <f>IF(L986&lt;0,L906,999)</f>
        <v>999</v>
      </c>
      <c r="M990" s="25">
        <f>IF(M986&lt;0,M906,999)</f>
        <v>999</v>
      </c>
      <c r="N990" s="25">
        <f>IF(N986&lt;0,N906,999)</f>
        <v>999</v>
      </c>
      <c r="O990" s="25">
        <f>IF(O986&lt;0,O906,999)</f>
        <v>999</v>
      </c>
      <c r="P990" s="25">
        <f>IF(P986&lt;0,P906,999)</f>
        <v>999</v>
      </c>
      <c r="Q990" s="25">
        <f>IF(Q986&lt;0,Q906,999)</f>
        <v>999</v>
      </c>
      <c r="R990" s="25">
        <f>IF(R986&lt;0,R906,999)</f>
        <v>999</v>
      </c>
      <c r="S990" s="25">
        <f>IF(S986&lt;0,S906,999)</f>
        <v>999</v>
      </c>
      <c r="T990" s="25">
        <f>IF(T986&lt;0,T906,999)</f>
        <v>999</v>
      </c>
      <c r="U990" s="25">
        <f>IF(U986&lt;0,U906,999)</f>
        <v>999</v>
      </c>
      <c r="V990" s="25">
        <f>IF(V986&lt;0,V906,999)</f>
        <v>999</v>
      </c>
      <c r="W990" s="25">
        <f>IF(W986&lt;0,W906,999)</f>
        <v>999</v>
      </c>
      <c r="X990" s="25">
        <f>IF(X986&lt;0,X906,999)</f>
        <v>999</v>
      </c>
      <c r="Y990" s="25">
        <f>IF(Y986&lt;0,Y906,999)</f>
        <v>999</v>
      </c>
      <c r="Z990" s="25">
        <f>IF(Z986&lt;0,Z906,999)</f>
        <v>999</v>
      </c>
      <c r="AA990" s="25">
        <f>IF(AA986&lt;0,AA906,999)</f>
        <v>999</v>
      </c>
      <c r="AB990" s="25">
        <f>IF(AB986&lt;0,AB906,999)</f>
        <v>999</v>
      </c>
      <c r="AC990" s="25">
        <f>IF(AC986&lt;0,AC906,999)</f>
        <v>999</v>
      </c>
      <c r="AD990" s="25">
        <f>IF(AD986&lt;0,AD906,999)</f>
        <v>999</v>
      </c>
      <c r="AE990" s="25">
        <f>IF(AE986&lt;0,AE906,999)</f>
        <v>999</v>
      </c>
      <c r="AF990" s="25">
        <f>IF(AF986&lt;0,AF906,999)</f>
        <v>999</v>
      </c>
      <c r="AG990" s="25">
        <f>IF(AG986&lt;0,AG906,999)</f>
        <v>999</v>
      </c>
      <c r="AH990" s="25">
        <f>IF(AH986&lt;0,AH906,999)</f>
        <v>999</v>
      </c>
      <c r="AI990" s="25">
        <f>IF(AI986&lt;0,AI906,999)</f>
        <v>999</v>
      </c>
      <c r="AJ990" s="25">
        <f>IF(AJ986&lt;0,AJ906,999)</f>
        <v>999</v>
      </c>
      <c r="AK990" s="25">
        <f>IF(AK986&lt;0,AK906,999)</f>
        <v>999</v>
      </c>
      <c r="AL990" s="25">
        <f>IF(AL986&lt;0,AL906,999)</f>
        <v>999</v>
      </c>
      <c r="AM990" s="25">
        <f>IF(AM986&lt;0,AM906,999)</f>
        <v>999</v>
      </c>
      <c r="AN990" s="25">
        <f>IF(AN986&lt;0,AN906,999)</f>
        <v>999</v>
      </c>
      <c r="AO990" s="25">
        <f>IF(AO986&lt;0,AO906,999)</f>
        <v>999</v>
      </c>
      <c r="AP990" s="25">
        <f>IF(AP986&lt;0,AP906,999)</f>
        <v>999</v>
      </c>
    </row>
    <row r="994">
      <c r="A994" s="52" t="inlineStr">
        <is>
          <t>Run 12: cost per install from Sensitivity!A10, conversion from Sensitivity!D6</t>
        </is>
      </c>
    </row>
    <row r="995">
      <c r="A995" s="53" t="inlineStr"/>
      <c r="B995" s="53" t="inlineStr">
        <is>
          <t>Unit</t>
        </is>
      </c>
      <c r="C995" s="54" t="inlineStr">
        <is>
          <t>Year 1</t>
        </is>
      </c>
      <c r="D995" s="54" t="inlineStr">
        <is>
          <t>Year 2</t>
        </is>
      </c>
      <c r="E995" s="54" t="inlineStr">
        <is>
          <t>Year 3</t>
        </is>
      </c>
      <c r="F995" s="54" t="inlineStr"/>
      <c r="G995" s="54" t="inlineStr">
        <is>
          <t>M1</t>
        </is>
      </c>
      <c r="H995" s="54" t="inlineStr">
        <is>
          <t>M2</t>
        </is>
      </c>
      <c r="I995" s="54" t="inlineStr">
        <is>
          <t>M3</t>
        </is>
      </c>
      <c r="J995" s="54" t="inlineStr">
        <is>
          <t>M4</t>
        </is>
      </c>
      <c r="K995" s="54" t="inlineStr">
        <is>
          <t>M5</t>
        </is>
      </c>
      <c r="L995" s="54" t="inlineStr">
        <is>
          <t>M6</t>
        </is>
      </c>
      <c r="M995" s="54" t="inlineStr">
        <is>
          <t>M7</t>
        </is>
      </c>
      <c r="N995" s="54" t="inlineStr">
        <is>
          <t>M8</t>
        </is>
      </c>
      <c r="O995" s="54" t="inlineStr">
        <is>
          <t>M9</t>
        </is>
      </c>
      <c r="P995" s="54" t="inlineStr">
        <is>
          <t>M10</t>
        </is>
      </c>
      <c r="Q995" s="54" t="inlineStr">
        <is>
          <t>M11</t>
        </is>
      </c>
      <c r="R995" s="54" t="inlineStr">
        <is>
          <t>M12</t>
        </is>
      </c>
      <c r="S995" s="54" t="inlineStr">
        <is>
          <t>M13</t>
        </is>
      </c>
      <c r="T995" s="54" t="inlineStr">
        <is>
          <t>M14</t>
        </is>
      </c>
      <c r="U995" s="54" t="inlineStr">
        <is>
          <t>M15</t>
        </is>
      </c>
      <c r="V995" s="54" t="inlineStr">
        <is>
          <t>M16</t>
        </is>
      </c>
      <c r="W995" s="54" t="inlineStr">
        <is>
          <t>M17</t>
        </is>
      </c>
      <c r="X995" s="54" t="inlineStr">
        <is>
          <t>M18</t>
        </is>
      </c>
      <c r="Y995" s="54" t="inlineStr">
        <is>
          <t>M19</t>
        </is>
      </c>
      <c r="Z995" s="54" t="inlineStr">
        <is>
          <t>M20</t>
        </is>
      </c>
      <c r="AA995" s="54" t="inlineStr">
        <is>
          <t>M21</t>
        </is>
      </c>
      <c r="AB995" s="54" t="inlineStr">
        <is>
          <t>M22</t>
        </is>
      </c>
      <c r="AC995" s="54" t="inlineStr">
        <is>
          <t>M23</t>
        </is>
      </c>
      <c r="AD995" s="54" t="inlineStr">
        <is>
          <t>M24</t>
        </is>
      </c>
      <c r="AE995" s="54" t="inlineStr">
        <is>
          <t>M25</t>
        </is>
      </c>
      <c r="AF995" s="54" t="inlineStr">
        <is>
          <t>M26</t>
        </is>
      </c>
      <c r="AG995" s="54" t="inlineStr">
        <is>
          <t>M27</t>
        </is>
      </c>
      <c r="AH995" s="54" t="inlineStr">
        <is>
          <t>M28</t>
        </is>
      </c>
      <c r="AI995" s="54" t="inlineStr">
        <is>
          <t>M29</t>
        </is>
      </c>
      <c r="AJ995" s="54" t="inlineStr">
        <is>
          <t>M30</t>
        </is>
      </c>
      <c r="AK995" s="54" t="inlineStr">
        <is>
          <t>M31</t>
        </is>
      </c>
      <c r="AL995" s="54" t="inlineStr">
        <is>
          <t>M32</t>
        </is>
      </c>
      <c r="AM995" s="54" t="inlineStr">
        <is>
          <t>M33</t>
        </is>
      </c>
      <c r="AN995" s="54" t="inlineStr">
        <is>
          <t>M34</t>
        </is>
      </c>
      <c r="AO995" s="54" t="inlineStr">
        <is>
          <t>M35</t>
        </is>
      </c>
      <c r="AP995" s="54" t="inlineStr">
        <is>
          <t>M36</t>
        </is>
      </c>
    </row>
    <row r="996">
      <c r="A996" s="14" t="inlineStr">
        <is>
          <t>Month</t>
        </is>
      </c>
      <c r="G996" s="55" t="n">
        <v>1</v>
      </c>
      <c r="H996" s="55">
        <f>G996+1</f>
        <v>2</v>
      </c>
      <c r="I996" s="55">
        <f>H996+1</f>
        <v>3</v>
      </c>
      <c r="J996" s="55">
        <f>I996+1</f>
        <v>4</v>
      </c>
      <c r="K996" s="55">
        <f>J996+1</f>
        <v>5</v>
      </c>
      <c r="L996" s="55">
        <f>K996+1</f>
        <v>6</v>
      </c>
      <c r="M996" s="55">
        <f>L996+1</f>
        <v>7</v>
      </c>
      <c r="N996" s="55">
        <f>M996+1</f>
        <v>8</v>
      </c>
      <c r="O996" s="55">
        <f>N996+1</f>
        <v>9</v>
      </c>
      <c r="P996" s="55">
        <f>O996+1</f>
        <v>10</v>
      </c>
      <c r="Q996" s="55">
        <f>P996+1</f>
        <v>11</v>
      </c>
      <c r="R996" s="55">
        <f>Q996+1</f>
        <v>12</v>
      </c>
      <c r="S996" s="55">
        <f>R996+1</f>
        <v>13</v>
      </c>
      <c r="T996" s="55">
        <f>S996+1</f>
        <v>14</v>
      </c>
      <c r="U996" s="55">
        <f>T996+1</f>
        <v>15</v>
      </c>
      <c r="V996" s="55">
        <f>U996+1</f>
        <v>16</v>
      </c>
      <c r="W996" s="55">
        <f>V996+1</f>
        <v>17</v>
      </c>
      <c r="X996" s="55">
        <f>W996+1</f>
        <v>18</v>
      </c>
      <c r="Y996" s="55">
        <f>X996+1</f>
        <v>19</v>
      </c>
      <c r="Z996" s="55">
        <f>Y996+1</f>
        <v>20</v>
      </c>
      <c r="AA996" s="55">
        <f>Z996+1</f>
        <v>21</v>
      </c>
      <c r="AB996" s="55">
        <f>AA996+1</f>
        <v>22</v>
      </c>
      <c r="AC996" s="55">
        <f>AB996+1</f>
        <v>23</v>
      </c>
      <c r="AD996" s="55">
        <f>AC996+1</f>
        <v>24</v>
      </c>
      <c r="AE996" s="55">
        <f>AD996+1</f>
        <v>25</v>
      </c>
      <c r="AF996" s="55">
        <f>AE996+1</f>
        <v>26</v>
      </c>
      <c r="AG996" s="55">
        <f>AF996+1</f>
        <v>27</v>
      </c>
      <c r="AH996" s="55">
        <f>AG996+1</f>
        <v>28</v>
      </c>
      <c r="AI996" s="55">
        <f>AH996+1</f>
        <v>29</v>
      </c>
      <c r="AJ996" s="55">
        <f>AI996+1</f>
        <v>30</v>
      </c>
      <c r="AK996" s="55">
        <f>AJ996+1</f>
        <v>31</v>
      </c>
      <c r="AL996" s="55">
        <f>AK996+1</f>
        <v>32</v>
      </c>
      <c r="AM996" s="55">
        <f>AL996+1</f>
        <v>33</v>
      </c>
      <c r="AN996" s="55">
        <f>AM996+1</f>
        <v>34</v>
      </c>
      <c r="AO996" s="55">
        <f>AN996+1</f>
        <v>35</v>
      </c>
      <c r="AP996" s="55">
        <f>AO996+1</f>
        <v>36</v>
      </c>
    </row>
    <row r="997">
      <c r="A997" s="14" t="inlineStr">
        <is>
          <t>Year</t>
        </is>
      </c>
      <c r="G997" s="55">
        <f>INT((G996-1)/12)+1</f>
        <v>1</v>
      </c>
      <c r="H997" s="55">
        <f>INT((H996-1)/12)+1</f>
        <v>1</v>
      </c>
      <c r="I997" s="55">
        <f>INT((I996-1)/12)+1</f>
        <v>1</v>
      </c>
      <c r="J997" s="55">
        <f>INT((J996-1)/12)+1</f>
        <v>1</v>
      </c>
      <c r="K997" s="55">
        <f>INT((K996-1)/12)+1</f>
        <v>1</v>
      </c>
      <c r="L997" s="55">
        <f>INT((L996-1)/12)+1</f>
        <v>1</v>
      </c>
      <c r="M997" s="55">
        <f>INT((M996-1)/12)+1</f>
        <v>1</v>
      </c>
      <c r="N997" s="55">
        <f>INT((N996-1)/12)+1</f>
        <v>1</v>
      </c>
      <c r="O997" s="55">
        <f>INT((O996-1)/12)+1</f>
        <v>1</v>
      </c>
      <c r="P997" s="55">
        <f>INT((P996-1)/12)+1</f>
        <v>1</v>
      </c>
      <c r="Q997" s="55">
        <f>INT((Q996-1)/12)+1</f>
        <v>1</v>
      </c>
      <c r="R997" s="55">
        <f>INT((R996-1)/12)+1</f>
        <v>1</v>
      </c>
      <c r="S997" s="55">
        <f>INT((S996-1)/12)+1</f>
        <v>2</v>
      </c>
      <c r="T997" s="55">
        <f>INT((T996-1)/12)+1</f>
        <v>2</v>
      </c>
      <c r="U997" s="55">
        <f>INT((U996-1)/12)+1</f>
        <v>2</v>
      </c>
      <c r="V997" s="55">
        <f>INT((V996-1)/12)+1</f>
        <v>2</v>
      </c>
      <c r="W997" s="55">
        <f>INT((W996-1)/12)+1</f>
        <v>2</v>
      </c>
      <c r="X997" s="55">
        <f>INT((X996-1)/12)+1</f>
        <v>2</v>
      </c>
      <c r="Y997" s="55">
        <f>INT((Y996-1)/12)+1</f>
        <v>2</v>
      </c>
      <c r="Z997" s="55">
        <f>INT((Z996-1)/12)+1</f>
        <v>2</v>
      </c>
      <c r="AA997" s="55">
        <f>INT((AA996-1)/12)+1</f>
        <v>2</v>
      </c>
      <c r="AB997" s="55">
        <f>INT((AB996-1)/12)+1</f>
        <v>2</v>
      </c>
      <c r="AC997" s="55">
        <f>INT((AC996-1)/12)+1</f>
        <v>2</v>
      </c>
      <c r="AD997" s="55">
        <f>INT((AD996-1)/12)+1</f>
        <v>2</v>
      </c>
      <c r="AE997" s="55">
        <f>INT((AE996-1)/12)+1</f>
        <v>3</v>
      </c>
      <c r="AF997" s="55">
        <f>INT((AF996-1)/12)+1</f>
        <v>3</v>
      </c>
      <c r="AG997" s="55">
        <f>INT((AG996-1)/12)+1</f>
        <v>3</v>
      </c>
      <c r="AH997" s="55">
        <f>INT((AH996-1)/12)+1</f>
        <v>3</v>
      </c>
      <c r="AI997" s="55">
        <f>INT((AI996-1)/12)+1</f>
        <v>3</v>
      </c>
      <c r="AJ997" s="55">
        <f>INT((AJ996-1)/12)+1</f>
        <v>3</v>
      </c>
      <c r="AK997" s="55">
        <f>INT((AK996-1)/12)+1</f>
        <v>3</v>
      </c>
      <c r="AL997" s="55">
        <f>INT((AL996-1)/12)+1</f>
        <v>3</v>
      </c>
      <c r="AM997" s="55">
        <f>INT((AM996-1)/12)+1</f>
        <v>3</v>
      </c>
      <c r="AN997" s="55">
        <f>INT((AN996-1)/12)+1</f>
        <v>3</v>
      </c>
      <c r="AO997" s="55">
        <f>INT((AO996-1)/12)+1</f>
        <v>3</v>
      </c>
      <c r="AP997" s="55">
        <f>INT((AP996-1)/12)+1</f>
        <v>3</v>
      </c>
    </row>
    <row r="998">
      <c r="A998" s="35" t="inlineStr">
        <is>
          <t>Acquisition</t>
        </is>
      </c>
    </row>
    <row r="1000">
      <c r="A1000" s="11" t="inlineStr">
        <is>
          <t>Performance marketing spend</t>
        </is>
      </c>
      <c r="B1000" s="14" t="inlineStr">
        <is>
          <t>AED</t>
        </is>
      </c>
      <c r="C1000" s="56">
        <f>SUM(G1000:R1000)</f>
        <v>1800000</v>
      </c>
      <c r="D1000" s="56">
        <f>SUM(S1000:AD1000)</f>
        <v>2400000</v>
      </c>
      <c r="E1000" s="56">
        <f>SUM(AE1000:AP1000)</f>
        <v>3000000</v>
      </c>
      <c r="G1000" s="12">
        <f>CHOOSE(G997,Assumptions!$C$11,Assumptions!$C$12,Assumptions!$C$13)</f>
        <v>150000</v>
      </c>
      <c r="H1000" s="12">
        <f>CHOOSE(H997,Assumptions!$C$11,Assumptions!$C$12,Assumptions!$C$13)</f>
        <v>150000</v>
      </c>
      <c r="I1000" s="12">
        <f>CHOOSE(I997,Assumptions!$C$11,Assumptions!$C$12,Assumptions!$C$13)</f>
        <v>150000</v>
      </c>
      <c r="J1000" s="12">
        <f>CHOOSE(J997,Assumptions!$C$11,Assumptions!$C$12,Assumptions!$C$13)</f>
        <v>150000</v>
      </c>
      <c r="K1000" s="12">
        <f>CHOOSE(K997,Assumptions!$C$11,Assumptions!$C$12,Assumptions!$C$13)</f>
        <v>150000</v>
      </c>
      <c r="L1000" s="12">
        <f>CHOOSE(L997,Assumptions!$C$11,Assumptions!$C$12,Assumptions!$C$13)</f>
        <v>150000</v>
      </c>
      <c r="M1000" s="12">
        <f>CHOOSE(M997,Assumptions!$C$11,Assumptions!$C$12,Assumptions!$C$13)</f>
        <v>150000</v>
      </c>
      <c r="N1000" s="12">
        <f>CHOOSE(N997,Assumptions!$C$11,Assumptions!$C$12,Assumptions!$C$13)</f>
        <v>150000</v>
      </c>
      <c r="O1000" s="12">
        <f>CHOOSE(O997,Assumptions!$C$11,Assumptions!$C$12,Assumptions!$C$13)</f>
        <v>150000</v>
      </c>
      <c r="P1000" s="12">
        <f>CHOOSE(P997,Assumptions!$C$11,Assumptions!$C$12,Assumptions!$C$13)</f>
        <v>150000</v>
      </c>
      <c r="Q1000" s="12">
        <f>CHOOSE(Q997,Assumptions!$C$11,Assumptions!$C$12,Assumptions!$C$13)</f>
        <v>150000</v>
      </c>
      <c r="R1000" s="12">
        <f>CHOOSE(R997,Assumptions!$C$11,Assumptions!$C$12,Assumptions!$C$13)</f>
        <v>150000</v>
      </c>
      <c r="S1000" s="12">
        <f>CHOOSE(S997,Assumptions!$C$11,Assumptions!$C$12,Assumptions!$C$13)</f>
        <v>200000</v>
      </c>
      <c r="T1000" s="12">
        <f>CHOOSE(T997,Assumptions!$C$11,Assumptions!$C$12,Assumptions!$C$13)</f>
        <v>200000</v>
      </c>
      <c r="U1000" s="12">
        <f>CHOOSE(U997,Assumptions!$C$11,Assumptions!$C$12,Assumptions!$C$13)</f>
        <v>200000</v>
      </c>
      <c r="V1000" s="12">
        <f>CHOOSE(V997,Assumptions!$C$11,Assumptions!$C$12,Assumptions!$C$13)</f>
        <v>200000</v>
      </c>
      <c r="W1000" s="12">
        <f>CHOOSE(W997,Assumptions!$C$11,Assumptions!$C$12,Assumptions!$C$13)</f>
        <v>200000</v>
      </c>
      <c r="X1000" s="12">
        <f>CHOOSE(X997,Assumptions!$C$11,Assumptions!$C$12,Assumptions!$C$13)</f>
        <v>200000</v>
      </c>
      <c r="Y1000" s="12">
        <f>CHOOSE(Y997,Assumptions!$C$11,Assumptions!$C$12,Assumptions!$C$13)</f>
        <v>200000</v>
      </c>
      <c r="Z1000" s="12">
        <f>CHOOSE(Z997,Assumptions!$C$11,Assumptions!$C$12,Assumptions!$C$13)</f>
        <v>200000</v>
      </c>
      <c r="AA1000" s="12">
        <f>CHOOSE(AA997,Assumptions!$C$11,Assumptions!$C$12,Assumptions!$C$13)</f>
        <v>200000</v>
      </c>
      <c r="AB1000" s="12">
        <f>CHOOSE(AB997,Assumptions!$C$11,Assumptions!$C$12,Assumptions!$C$13)</f>
        <v>200000</v>
      </c>
      <c r="AC1000" s="12">
        <f>CHOOSE(AC997,Assumptions!$C$11,Assumptions!$C$12,Assumptions!$C$13)</f>
        <v>200000</v>
      </c>
      <c r="AD1000" s="12">
        <f>CHOOSE(AD997,Assumptions!$C$11,Assumptions!$C$12,Assumptions!$C$13)</f>
        <v>200000</v>
      </c>
      <c r="AE1000" s="12">
        <f>CHOOSE(AE997,Assumptions!$C$11,Assumptions!$C$12,Assumptions!$C$13)</f>
        <v>250000</v>
      </c>
      <c r="AF1000" s="12">
        <f>CHOOSE(AF997,Assumptions!$C$11,Assumptions!$C$12,Assumptions!$C$13)</f>
        <v>250000</v>
      </c>
      <c r="AG1000" s="12">
        <f>CHOOSE(AG997,Assumptions!$C$11,Assumptions!$C$12,Assumptions!$C$13)</f>
        <v>250000</v>
      </c>
      <c r="AH1000" s="12">
        <f>CHOOSE(AH997,Assumptions!$C$11,Assumptions!$C$12,Assumptions!$C$13)</f>
        <v>250000</v>
      </c>
      <c r="AI1000" s="12">
        <f>CHOOSE(AI997,Assumptions!$C$11,Assumptions!$C$12,Assumptions!$C$13)</f>
        <v>250000</v>
      </c>
      <c r="AJ1000" s="12">
        <f>CHOOSE(AJ997,Assumptions!$C$11,Assumptions!$C$12,Assumptions!$C$13)</f>
        <v>250000</v>
      </c>
      <c r="AK1000" s="12">
        <f>CHOOSE(AK997,Assumptions!$C$11,Assumptions!$C$12,Assumptions!$C$13)</f>
        <v>250000</v>
      </c>
      <c r="AL1000" s="12">
        <f>CHOOSE(AL997,Assumptions!$C$11,Assumptions!$C$12,Assumptions!$C$13)</f>
        <v>250000</v>
      </c>
      <c r="AM1000" s="12">
        <f>CHOOSE(AM997,Assumptions!$C$11,Assumptions!$C$12,Assumptions!$C$13)</f>
        <v>250000</v>
      </c>
      <c r="AN1000" s="12">
        <f>CHOOSE(AN997,Assumptions!$C$11,Assumptions!$C$12,Assumptions!$C$13)</f>
        <v>250000</v>
      </c>
      <c r="AO1000" s="12">
        <f>CHOOSE(AO997,Assumptions!$C$11,Assumptions!$C$12,Assumptions!$C$13)</f>
        <v>250000</v>
      </c>
      <c r="AP1000" s="12">
        <f>CHOOSE(AP997,Assumptions!$C$11,Assumptions!$C$12,Assumptions!$C$13)</f>
        <v>250000</v>
      </c>
    </row>
    <row r="1001">
      <c r="A1001" s="11" t="inlineStr">
        <is>
          <t>Installs</t>
        </is>
      </c>
      <c r="B1001" s="14" t="inlineStr">
        <is>
          <t>installs</t>
        </is>
      </c>
      <c r="C1001" s="56">
        <f>SUM(G1001:R1001)</f>
        <v>51428.5714285714</v>
      </c>
      <c r="D1001" s="56">
        <f>SUM(S1001:AD1001)</f>
        <v>68571.4285714286</v>
      </c>
      <c r="E1001" s="56">
        <f>SUM(AE1001:AP1001)</f>
        <v>85714.2857142857</v>
      </c>
      <c r="G1001" s="12">
        <f>G1000/Sensitivity!$A$10</f>
        <v>4285.71428571429</v>
      </c>
      <c r="H1001" s="12">
        <f>H1000/Sensitivity!$A$10</f>
        <v>4285.71428571429</v>
      </c>
      <c r="I1001" s="12">
        <f>I1000/Sensitivity!$A$10</f>
        <v>4285.71428571429</v>
      </c>
      <c r="J1001" s="12">
        <f>J1000/Sensitivity!$A$10</f>
        <v>4285.71428571429</v>
      </c>
      <c r="K1001" s="12">
        <f>K1000/Sensitivity!$A$10</f>
        <v>4285.71428571429</v>
      </c>
      <c r="L1001" s="12">
        <f>L1000/Sensitivity!$A$10</f>
        <v>4285.71428571429</v>
      </c>
      <c r="M1001" s="12">
        <f>M1000/Sensitivity!$A$10</f>
        <v>4285.71428571429</v>
      </c>
      <c r="N1001" s="12">
        <f>N1000/Sensitivity!$A$10</f>
        <v>4285.71428571429</v>
      </c>
      <c r="O1001" s="12">
        <f>O1000/Sensitivity!$A$10</f>
        <v>4285.71428571429</v>
      </c>
      <c r="P1001" s="12">
        <f>P1000/Sensitivity!$A$10</f>
        <v>4285.71428571429</v>
      </c>
      <c r="Q1001" s="12">
        <f>Q1000/Sensitivity!$A$10</f>
        <v>4285.71428571429</v>
      </c>
      <c r="R1001" s="12">
        <f>R1000/Sensitivity!$A$10</f>
        <v>4285.71428571429</v>
      </c>
      <c r="S1001" s="12">
        <f>S1000/Sensitivity!$A$10</f>
        <v>5714.28571428572</v>
      </c>
      <c r="T1001" s="12">
        <f>T1000/Sensitivity!$A$10</f>
        <v>5714.28571428572</v>
      </c>
      <c r="U1001" s="12">
        <f>U1000/Sensitivity!$A$10</f>
        <v>5714.28571428572</v>
      </c>
      <c r="V1001" s="12">
        <f>V1000/Sensitivity!$A$10</f>
        <v>5714.28571428572</v>
      </c>
      <c r="W1001" s="12">
        <f>W1000/Sensitivity!$A$10</f>
        <v>5714.28571428572</v>
      </c>
      <c r="X1001" s="12">
        <f>X1000/Sensitivity!$A$10</f>
        <v>5714.28571428572</v>
      </c>
      <c r="Y1001" s="12">
        <f>Y1000/Sensitivity!$A$10</f>
        <v>5714.28571428572</v>
      </c>
      <c r="Z1001" s="12">
        <f>Z1000/Sensitivity!$A$10</f>
        <v>5714.28571428572</v>
      </c>
      <c r="AA1001" s="12">
        <f>AA1000/Sensitivity!$A$10</f>
        <v>5714.28571428572</v>
      </c>
      <c r="AB1001" s="12">
        <f>AB1000/Sensitivity!$A$10</f>
        <v>5714.28571428572</v>
      </c>
      <c r="AC1001" s="12">
        <f>AC1000/Sensitivity!$A$10</f>
        <v>5714.28571428572</v>
      </c>
      <c r="AD1001" s="12">
        <f>AD1000/Sensitivity!$A$10</f>
        <v>5714.28571428572</v>
      </c>
      <c r="AE1001" s="12">
        <f>AE1000/Sensitivity!$A$10</f>
        <v>7142.85714285714</v>
      </c>
      <c r="AF1001" s="12">
        <f>AF1000/Sensitivity!$A$10</f>
        <v>7142.85714285714</v>
      </c>
      <c r="AG1001" s="12">
        <f>AG1000/Sensitivity!$A$10</f>
        <v>7142.85714285714</v>
      </c>
      <c r="AH1001" s="12">
        <f>AH1000/Sensitivity!$A$10</f>
        <v>7142.85714285714</v>
      </c>
      <c r="AI1001" s="12">
        <f>AI1000/Sensitivity!$A$10</f>
        <v>7142.85714285714</v>
      </c>
      <c r="AJ1001" s="12">
        <f>AJ1000/Sensitivity!$A$10</f>
        <v>7142.85714285714</v>
      </c>
      <c r="AK1001" s="12">
        <f>AK1000/Sensitivity!$A$10</f>
        <v>7142.85714285714</v>
      </c>
      <c r="AL1001" s="12">
        <f>AL1000/Sensitivity!$A$10</f>
        <v>7142.85714285714</v>
      </c>
      <c r="AM1001" s="12">
        <f>AM1000/Sensitivity!$A$10</f>
        <v>7142.85714285714</v>
      </c>
      <c r="AN1001" s="12">
        <f>AN1000/Sensitivity!$A$10</f>
        <v>7142.85714285714</v>
      </c>
      <c r="AO1001" s="12">
        <f>AO1000/Sensitivity!$A$10</f>
        <v>7142.85714285714</v>
      </c>
      <c r="AP1001" s="12">
        <f>AP1000/Sensitivity!$A$10</f>
        <v>7142.85714285714</v>
      </c>
    </row>
    <row r="1002">
      <c r="A1002" s="11" t="inlineStr">
        <is>
          <t>Paid members (installs x conversion)</t>
        </is>
      </c>
      <c r="B1002" s="14" t="inlineStr">
        <is>
          <t>members</t>
        </is>
      </c>
      <c r="C1002" s="56">
        <f>SUM(G1002:R1002)</f>
        <v>4114.28571428571</v>
      </c>
      <c r="D1002" s="56">
        <f>SUM(S1002:AD1002)</f>
        <v>5485.71428571429</v>
      </c>
      <c r="E1002" s="56">
        <f>SUM(AE1002:AP1002)</f>
        <v>6857.14285714286</v>
      </c>
      <c r="G1002" s="12">
        <f>G1001*Sensitivity!$D$6</f>
        <v>342.857142857143</v>
      </c>
      <c r="H1002" s="12">
        <f>H1001*Sensitivity!$D$6</f>
        <v>342.857142857143</v>
      </c>
      <c r="I1002" s="12">
        <f>I1001*Sensitivity!$D$6</f>
        <v>342.857142857143</v>
      </c>
      <c r="J1002" s="12">
        <f>J1001*Sensitivity!$D$6</f>
        <v>342.857142857143</v>
      </c>
      <c r="K1002" s="12">
        <f>K1001*Sensitivity!$D$6</f>
        <v>342.857142857143</v>
      </c>
      <c r="L1002" s="12">
        <f>L1001*Sensitivity!$D$6</f>
        <v>342.857142857143</v>
      </c>
      <c r="M1002" s="12">
        <f>M1001*Sensitivity!$D$6</f>
        <v>342.857142857143</v>
      </c>
      <c r="N1002" s="12">
        <f>N1001*Sensitivity!$D$6</f>
        <v>342.857142857143</v>
      </c>
      <c r="O1002" s="12">
        <f>O1001*Sensitivity!$D$6</f>
        <v>342.857142857143</v>
      </c>
      <c r="P1002" s="12">
        <f>P1001*Sensitivity!$D$6</f>
        <v>342.857142857143</v>
      </c>
      <c r="Q1002" s="12">
        <f>Q1001*Sensitivity!$D$6</f>
        <v>342.857142857143</v>
      </c>
      <c r="R1002" s="12">
        <f>R1001*Sensitivity!$D$6</f>
        <v>342.857142857143</v>
      </c>
      <c r="S1002" s="12">
        <f>S1001*Sensitivity!$D$6</f>
        <v>457.142857142857</v>
      </c>
      <c r="T1002" s="12">
        <f>T1001*Sensitivity!$D$6</f>
        <v>457.142857142857</v>
      </c>
      <c r="U1002" s="12">
        <f>U1001*Sensitivity!$D$6</f>
        <v>457.142857142857</v>
      </c>
      <c r="V1002" s="12">
        <f>V1001*Sensitivity!$D$6</f>
        <v>457.142857142857</v>
      </c>
      <c r="W1002" s="12">
        <f>W1001*Sensitivity!$D$6</f>
        <v>457.142857142857</v>
      </c>
      <c r="X1002" s="12">
        <f>X1001*Sensitivity!$D$6</f>
        <v>457.142857142857</v>
      </c>
      <c r="Y1002" s="12">
        <f>Y1001*Sensitivity!$D$6</f>
        <v>457.142857142857</v>
      </c>
      <c r="Z1002" s="12">
        <f>Z1001*Sensitivity!$D$6</f>
        <v>457.142857142857</v>
      </c>
      <c r="AA1002" s="12">
        <f>AA1001*Sensitivity!$D$6</f>
        <v>457.142857142857</v>
      </c>
      <c r="AB1002" s="12">
        <f>AB1001*Sensitivity!$D$6</f>
        <v>457.142857142857</v>
      </c>
      <c r="AC1002" s="12">
        <f>AC1001*Sensitivity!$D$6</f>
        <v>457.142857142857</v>
      </c>
      <c r="AD1002" s="12">
        <f>AD1001*Sensitivity!$D$6</f>
        <v>457.142857142857</v>
      </c>
      <c r="AE1002" s="12">
        <f>AE1001*Sensitivity!$D$6</f>
        <v>571.428571428571</v>
      </c>
      <c r="AF1002" s="12">
        <f>AF1001*Sensitivity!$D$6</f>
        <v>571.428571428571</v>
      </c>
      <c r="AG1002" s="12">
        <f>AG1001*Sensitivity!$D$6</f>
        <v>571.428571428571</v>
      </c>
      <c r="AH1002" s="12">
        <f>AH1001*Sensitivity!$D$6</f>
        <v>571.428571428571</v>
      </c>
      <c r="AI1002" s="12">
        <f>AI1001*Sensitivity!$D$6</f>
        <v>571.428571428571</v>
      </c>
      <c r="AJ1002" s="12">
        <f>AJ1001*Sensitivity!$D$6</f>
        <v>571.428571428571</v>
      </c>
      <c r="AK1002" s="12">
        <f>AK1001*Sensitivity!$D$6</f>
        <v>571.428571428571</v>
      </c>
      <c r="AL1002" s="12">
        <f>AL1001*Sensitivity!$D$6</f>
        <v>571.428571428571</v>
      </c>
      <c r="AM1002" s="12">
        <f>AM1001*Sensitivity!$D$6</f>
        <v>571.428571428571</v>
      </c>
      <c r="AN1002" s="12">
        <f>AN1001*Sensitivity!$D$6</f>
        <v>571.428571428571</v>
      </c>
      <c r="AO1002" s="12">
        <f>AO1001*Sensitivity!$D$6</f>
        <v>571.428571428571</v>
      </c>
      <c r="AP1002" s="12">
        <f>AP1001*Sensitivity!$D$6</f>
        <v>571.428571428571</v>
      </c>
    </row>
    <row r="1003">
      <c r="A1003" s="11" t="inlineStr">
        <is>
          <t>Organic, PR and creator members</t>
        </is>
      </c>
      <c r="B1003" s="14" t="inlineStr">
        <is>
          <t>members</t>
        </is>
      </c>
      <c r="C1003" s="56">
        <f>SUM(G1003:R1003)</f>
        <v>2468.57142857143</v>
      </c>
      <c r="D1003" s="56">
        <f>SUM(S1003:AD1003)</f>
        <v>3291.42857142857</v>
      </c>
      <c r="E1003" s="56">
        <f>SUM(AE1003:AP1003)</f>
        <v>4114.28571428571</v>
      </c>
      <c r="G1003" s="12">
        <f>G1002*Assumptions!$C$16</f>
        <v>205.714285714286</v>
      </c>
      <c r="H1003" s="12">
        <f>H1002*Assumptions!$C$16</f>
        <v>205.714285714286</v>
      </c>
      <c r="I1003" s="12">
        <f>I1002*Assumptions!$C$16</f>
        <v>205.714285714286</v>
      </c>
      <c r="J1003" s="12">
        <f>J1002*Assumptions!$C$16</f>
        <v>205.714285714286</v>
      </c>
      <c r="K1003" s="12">
        <f>K1002*Assumptions!$C$16</f>
        <v>205.714285714286</v>
      </c>
      <c r="L1003" s="12">
        <f>L1002*Assumptions!$C$16</f>
        <v>205.714285714286</v>
      </c>
      <c r="M1003" s="12">
        <f>M1002*Assumptions!$C$16</f>
        <v>205.714285714286</v>
      </c>
      <c r="N1003" s="12">
        <f>N1002*Assumptions!$C$16</f>
        <v>205.714285714286</v>
      </c>
      <c r="O1003" s="12">
        <f>O1002*Assumptions!$C$16</f>
        <v>205.714285714286</v>
      </c>
      <c r="P1003" s="12">
        <f>P1002*Assumptions!$C$16</f>
        <v>205.714285714286</v>
      </c>
      <c r="Q1003" s="12">
        <f>Q1002*Assumptions!$C$16</f>
        <v>205.714285714286</v>
      </c>
      <c r="R1003" s="12">
        <f>R1002*Assumptions!$C$16</f>
        <v>205.714285714286</v>
      </c>
      <c r="S1003" s="12">
        <f>S1002*Assumptions!$C$16</f>
        <v>274.285714285714</v>
      </c>
      <c r="T1003" s="12">
        <f>T1002*Assumptions!$C$16</f>
        <v>274.285714285714</v>
      </c>
      <c r="U1003" s="12">
        <f>U1002*Assumptions!$C$16</f>
        <v>274.285714285714</v>
      </c>
      <c r="V1003" s="12">
        <f>V1002*Assumptions!$C$16</f>
        <v>274.285714285714</v>
      </c>
      <c r="W1003" s="12">
        <f>W1002*Assumptions!$C$16</f>
        <v>274.285714285714</v>
      </c>
      <c r="X1003" s="12">
        <f>X1002*Assumptions!$C$16</f>
        <v>274.285714285714</v>
      </c>
      <c r="Y1003" s="12">
        <f>Y1002*Assumptions!$C$16</f>
        <v>274.285714285714</v>
      </c>
      <c r="Z1003" s="12">
        <f>Z1002*Assumptions!$C$16</f>
        <v>274.285714285714</v>
      </c>
      <c r="AA1003" s="12">
        <f>AA1002*Assumptions!$C$16</f>
        <v>274.285714285714</v>
      </c>
      <c r="AB1003" s="12">
        <f>AB1002*Assumptions!$C$16</f>
        <v>274.285714285714</v>
      </c>
      <c r="AC1003" s="12">
        <f>AC1002*Assumptions!$C$16</f>
        <v>274.285714285714</v>
      </c>
      <c r="AD1003" s="12">
        <f>AD1002*Assumptions!$C$16</f>
        <v>274.285714285714</v>
      </c>
      <c r="AE1003" s="12">
        <f>AE1002*Assumptions!$C$16</f>
        <v>342.857142857143</v>
      </c>
      <c r="AF1003" s="12">
        <f>AF1002*Assumptions!$C$16</f>
        <v>342.857142857143</v>
      </c>
      <c r="AG1003" s="12">
        <f>AG1002*Assumptions!$C$16</f>
        <v>342.857142857143</v>
      </c>
      <c r="AH1003" s="12">
        <f>AH1002*Assumptions!$C$16</f>
        <v>342.857142857143</v>
      </c>
      <c r="AI1003" s="12">
        <f>AI1002*Assumptions!$C$16</f>
        <v>342.857142857143</v>
      </c>
      <c r="AJ1003" s="12">
        <f>AJ1002*Assumptions!$C$16</f>
        <v>342.857142857143</v>
      </c>
      <c r="AK1003" s="12">
        <f>AK1002*Assumptions!$C$16</f>
        <v>342.857142857143</v>
      </c>
      <c r="AL1003" s="12">
        <f>AL1002*Assumptions!$C$16</f>
        <v>342.857142857143</v>
      </c>
      <c r="AM1003" s="12">
        <f>AM1002*Assumptions!$C$16</f>
        <v>342.857142857143</v>
      </c>
      <c r="AN1003" s="12">
        <f>AN1002*Assumptions!$C$16</f>
        <v>342.857142857143</v>
      </c>
      <c r="AO1003" s="12">
        <f>AO1002*Assumptions!$C$16</f>
        <v>342.857142857143</v>
      </c>
      <c r="AP1003" s="12">
        <f>AP1002*Assumptions!$C$16</f>
        <v>342.857142857143</v>
      </c>
    </row>
    <row r="1004">
      <c r="A1004" s="4" t="inlineStr">
        <is>
          <t>New individual members</t>
        </is>
      </c>
      <c r="B1004" s="14" t="inlineStr">
        <is>
          <t>members</t>
        </is>
      </c>
      <c r="C1004" s="56">
        <f>SUM(G1004:R1004)</f>
        <v>6582.85714285714</v>
      </c>
      <c r="D1004" s="56">
        <f>SUM(S1004:AD1004)</f>
        <v>8777.14285714286</v>
      </c>
      <c r="E1004" s="56">
        <f>SUM(AE1004:AP1004)</f>
        <v>10971.4285714286</v>
      </c>
      <c r="G1004" s="57">
        <f>G1002+G1003</f>
        <v>548.571428571429</v>
      </c>
      <c r="H1004" s="57">
        <f>H1002+H1003</f>
        <v>548.571428571429</v>
      </c>
      <c r="I1004" s="57">
        <f>I1002+I1003</f>
        <v>548.571428571429</v>
      </c>
      <c r="J1004" s="57">
        <f>J1002+J1003</f>
        <v>548.571428571429</v>
      </c>
      <c r="K1004" s="57">
        <f>K1002+K1003</f>
        <v>548.571428571429</v>
      </c>
      <c r="L1004" s="57">
        <f>L1002+L1003</f>
        <v>548.571428571429</v>
      </c>
      <c r="M1004" s="57">
        <f>M1002+M1003</f>
        <v>548.571428571429</v>
      </c>
      <c r="N1004" s="57">
        <f>N1002+N1003</f>
        <v>548.571428571429</v>
      </c>
      <c r="O1004" s="57">
        <f>O1002+O1003</f>
        <v>548.571428571429</v>
      </c>
      <c r="P1004" s="57">
        <f>P1002+P1003</f>
        <v>548.571428571429</v>
      </c>
      <c r="Q1004" s="57">
        <f>Q1002+Q1003</f>
        <v>548.571428571429</v>
      </c>
      <c r="R1004" s="57">
        <f>R1002+R1003</f>
        <v>548.571428571429</v>
      </c>
      <c r="S1004" s="57">
        <f>S1002+S1003</f>
        <v>731.428571428571</v>
      </c>
      <c r="T1004" s="57">
        <f>T1002+T1003</f>
        <v>731.428571428571</v>
      </c>
      <c r="U1004" s="57">
        <f>U1002+U1003</f>
        <v>731.428571428571</v>
      </c>
      <c r="V1004" s="57">
        <f>V1002+V1003</f>
        <v>731.428571428571</v>
      </c>
      <c r="W1004" s="57">
        <f>W1002+W1003</f>
        <v>731.428571428571</v>
      </c>
      <c r="X1004" s="57">
        <f>X1002+X1003</f>
        <v>731.428571428571</v>
      </c>
      <c r="Y1004" s="57">
        <f>Y1002+Y1003</f>
        <v>731.428571428571</v>
      </c>
      <c r="Z1004" s="57">
        <f>Z1002+Z1003</f>
        <v>731.428571428571</v>
      </c>
      <c r="AA1004" s="57">
        <f>AA1002+AA1003</f>
        <v>731.428571428571</v>
      </c>
      <c r="AB1004" s="57">
        <f>AB1002+AB1003</f>
        <v>731.428571428571</v>
      </c>
      <c r="AC1004" s="57">
        <f>AC1002+AC1003</f>
        <v>731.428571428571</v>
      </c>
      <c r="AD1004" s="57">
        <f>AD1002+AD1003</f>
        <v>731.428571428571</v>
      </c>
      <c r="AE1004" s="57">
        <f>AE1002+AE1003</f>
        <v>914.285714285714</v>
      </c>
      <c r="AF1004" s="57">
        <f>AF1002+AF1003</f>
        <v>914.285714285714</v>
      </c>
      <c r="AG1004" s="57">
        <f>AG1002+AG1003</f>
        <v>914.285714285714</v>
      </c>
      <c r="AH1004" s="57">
        <f>AH1002+AH1003</f>
        <v>914.285714285714</v>
      </c>
      <c r="AI1004" s="57">
        <f>AI1002+AI1003</f>
        <v>914.285714285714</v>
      </c>
      <c r="AJ1004" s="57">
        <f>AJ1002+AJ1003</f>
        <v>914.285714285714</v>
      </c>
      <c r="AK1004" s="57">
        <f>AK1002+AK1003</f>
        <v>914.285714285714</v>
      </c>
      <c r="AL1004" s="57">
        <f>AL1002+AL1003</f>
        <v>914.285714285714</v>
      </c>
      <c r="AM1004" s="57">
        <f>AM1002+AM1003</f>
        <v>914.285714285714</v>
      </c>
      <c r="AN1004" s="57">
        <f>AN1002+AN1003</f>
        <v>914.285714285714</v>
      </c>
      <c r="AO1004" s="57">
        <f>AO1002+AO1003</f>
        <v>914.285714285714</v>
      </c>
      <c r="AP1004" s="57">
        <f>AP1002+AP1003</f>
        <v>914.285714285714</v>
      </c>
    </row>
    <row r="1005">
      <c r="A1005" s="11" t="inlineStr">
        <is>
          <t xml:space="preserve">  on the weekly plan</t>
        </is>
      </c>
      <c r="B1005" s="14" t="inlineStr">
        <is>
          <t>members</t>
        </is>
      </c>
      <c r="C1005" s="56">
        <f>SUM(G1005:R1005)</f>
        <v>987.428571428571</v>
      </c>
      <c r="D1005" s="56">
        <f>SUM(S1005:AD1005)</f>
        <v>1316.57142857143</v>
      </c>
      <c r="E1005" s="56">
        <f>SUM(AE1005:AP1005)</f>
        <v>1645.71428571429</v>
      </c>
      <c r="G1005" s="12">
        <f>G1004*Assumptions!$C$19</f>
        <v>82.2857142857143</v>
      </c>
      <c r="H1005" s="12">
        <f>H1004*Assumptions!$C$19</f>
        <v>82.2857142857143</v>
      </c>
      <c r="I1005" s="12">
        <f>I1004*Assumptions!$C$19</f>
        <v>82.2857142857143</v>
      </c>
      <c r="J1005" s="12">
        <f>J1004*Assumptions!$C$19</f>
        <v>82.2857142857143</v>
      </c>
      <c r="K1005" s="12">
        <f>K1004*Assumptions!$C$19</f>
        <v>82.2857142857143</v>
      </c>
      <c r="L1005" s="12">
        <f>L1004*Assumptions!$C$19</f>
        <v>82.2857142857143</v>
      </c>
      <c r="M1005" s="12">
        <f>M1004*Assumptions!$C$19</f>
        <v>82.2857142857143</v>
      </c>
      <c r="N1005" s="12">
        <f>N1004*Assumptions!$C$19</f>
        <v>82.2857142857143</v>
      </c>
      <c r="O1005" s="12">
        <f>O1004*Assumptions!$C$19</f>
        <v>82.2857142857143</v>
      </c>
      <c r="P1005" s="12">
        <f>P1004*Assumptions!$C$19</f>
        <v>82.2857142857143</v>
      </c>
      <c r="Q1005" s="12">
        <f>Q1004*Assumptions!$C$19</f>
        <v>82.2857142857143</v>
      </c>
      <c r="R1005" s="12">
        <f>R1004*Assumptions!$C$19</f>
        <v>82.2857142857143</v>
      </c>
      <c r="S1005" s="12">
        <f>S1004*Assumptions!$C$19</f>
        <v>109.714285714286</v>
      </c>
      <c r="T1005" s="12">
        <f>T1004*Assumptions!$C$19</f>
        <v>109.714285714286</v>
      </c>
      <c r="U1005" s="12">
        <f>U1004*Assumptions!$C$19</f>
        <v>109.714285714286</v>
      </c>
      <c r="V1005" s="12">
        <f>V1004*Assumptions!$C$19</f>
        <v>109.714285714286</v>
      </c>
      <c r="W1005" s="12">
        <f>W1004*Assumptions!$C$19</f>
        <v>109.714285714286</v>
      </c>
      <c r="X1005" s="12">
        <f>X1004*Assumptions!$C$19</f>
        <v>109.714285714286</v>
      </c>
      <c r="Y1005" s="12">
        <f>Y1004*Assumptions!$C$19</f>
        <v>109.714285714286</v>
      </c>
      <c r="Z1005" s="12">
        <f>Z1004*Assumptions!$C$19</f>
        <v>109.714285714286</v>
      </c>
      <c r="AA1005" s="12">
        <f>AA1004*Assumptions!$C$19</f>
        <v>109.714285714286</v>
      </c>
      <c r="AB1005" s="12">
        <f>AB1004*Assumptions!$C$19</f>
        <v>109.714285714286</v>
      </c>
      <c r="AC1005" s="12">
        <f>AC1004*Assumptions!$C$19</f>
        <v>109.714285714286</v>
      </c>
      <c r="AD1005" s="12">
        <f>AD1004*Assumptions!$C$19</f>
        <v>109.714285714286</v>
      </c>
      <c r="AE1005" s="12">
        <f>AE1004*Assumptions!$C$19</f>
        <v>137.142857142857</v>
      </c>
      <c r="AF1005" s="12">
        <f>AF1004*Assumptions!$C$19</f>
        <v>137.142857142857</v>
      </c>
      <c r="AG1005" s="12">
        <f>AG1004*Assumptions!$C$19</f>
        <v>137.142857142857</v>
      </c>
      <c r="AH1005" s="12">
        <f>AH1004*Assumptions!$C$19</f>
        <v>137.142857142857</v>
      </c>
      <c r="AI1005" s="12">
        <f>AI1004*Assumptions!$C$19</f>
        <v>137.142857142857</v>
      </c>
      <c r="AJ1005" s="12">
        <f>AJ1004*Assumptions!$C$19</f>
        <v>137.142857142857</v>
      </c>
      <c r="AK1005" s="12">
        <f>AK1004*Assumptions!$C$19</f>
        <v>137.142857142857</v>
      </c>
      <c r="AL1005" s="12">
        <f>AL1004*Assumptions!$C$19</f>
        <v>137.142857142857</v>
      </c>
      <c r="AM1005" s="12">
        <f>AM1004*Assumptions!$C$19</f>
        <v>137.142857142857</v>
      </c>
      <c r="AN1005" s="12">
        <f>AN1004*Assumptions!$C$19</f>
        <v>137.142857142857</v>
      </c>
      <c r="AO1005" s="12">
        <f>AO1004*Assumptions!$C$19</f>
        <v>137.142857142857</v>
      </c>
      <c r="AP1005" s="12">
        <f>AP1004*Assumptions!$C$19</f>
        <v>137.142857142857</v>
      </c>
    </row>
    <row r="1006">
      <c r="A1006" s="11" t="inlineStr">
        <is>
          <t xml:space="preserve">  on the monthly plan</t>
        </is>
      </c>
      <c r="B1006" s="14" t="inlineStr">
        <is>
          <t>members</t>
        </is>
      </c>
      <c r="C1006" s="56">
        <f>SUM(G1006:R1006)</f>
        <v>2962.28571428571</v>
      </c>
      <c r="D1006" s="56">
        <f>SUM(S1006:AD1006)</f>
        <v>3949.71428571429</v>
      </c>
      <c r="E1006" s="56">
        <f>SUM(AE1006:AP1006)</f>
        <v>4937.14285714286</v>
      </c>
      <c r="G1006" s="12">
        <f>G1004*Assumptions!$C$18</f>
        <v>246.857142857143</v>
      </c>
      <c r="H1006" s="12">
        <f>H1004*Assumptions!$C$18</f>
        <v>246.857142857143</v>
      </c>
      <c r="I1006" s="12">
        <f>I1004*Assumptions!$C$18</f>
        <v>246.857142857143</v>
      </c>
      <c r="J1006" s="12">
        <f>J1004*Assumptions!$C$18</f>
        <v>246.857142857143</v>
      </c>
      <c r="K1006" s="12">
        <f>K1004*Assumptions!$C$18</f>
        <v>246.857142857143</v>
      </c>
      <c r="L1006" s="12">
        <f>L1004*Assumptions!$C$18</f>
        <v>246.857142857143</v>
      </c>
      <c r="M1006" s="12">
        <f>M1004*Assumptions!$C$18</f>
        <v>246.857142857143</v>
      </c>
      <c r="N1006" s="12">
        <f>N1004*Assumptions!$C$18</f>
        <v>246.857142857143</v>
      </c>
      <c r="O1006" s="12">
        <f>O1004*Assumptions!$C$18</f>
        <v>246.857142857143</v>
      </c>
      <c r="P1006" s="12">
        <f>P1004*Assumptions!$C$18</f>
        <v>246.857142857143</v>
      </c>
      <c r="Q1006" s="12">
        <f>Q1004*Assumptions!$C$18</f>
        <v>246.857142857143</v>
      </c>
      <c r="R1006" s="12">
        <f>R1004*Assumptions!$C$18</f>
        <v>246.857142857143</v>
      </c>
      <c r="S1006" s="12">
        <f>S1004*Assumptions!$C$18</f>
        <v>329.142857142857</v>
      </c>
      <c r="T1006" s="12">
        <f>T1004*Assumptions!$C$18</f>
        <v>329.142857142857</v>
      </c>
      <c r="U1006" s="12">
        <f>U1004*Assumptions!$C$18</f>
        <v>329.142857142857</v>
      </c>
      <c r="V1006" s="12">
        <f>V1004*Assumptions!$C$18</f>
        <v>329.142857142857</v>
      </c>
      <c r="W1006" s="12">
        <f>W1004*Assumptions!$C$18</f>
        <v>329.142857142857</v>
      </c>
      <c r="X1006" s="12">
        <f>X1004*Assumptions!$C$18</f>
        <v>329.142857142857</v>
      </c>
      <c r="Y1006" s="12">
        <f>Y1004*Assumptions!$C$18</f>
        <v>329.142857142857</v>
      </c>
      <c r="Z1006" s="12">
        <f>Z1004*Assumptions!$C$18</f>
        <v>329.142857142857</v>
      </c>
      <c r="AA1006" s="12">
        <f>AA1004*Assumptions!$C$18</f>
        <v>329.142857142857</v>
      </c>
      <c r="AB1006" s="12">
        <f>AB1004*Assumptions!$C$18</f>
        <v>329.142857142857</v>
      </c>
      <c r="AC1006" s="12">
        <f>AC1004*Assumptions!$C$18</f>
        <v>329.142857142857</v>
      </c>
      <c r="AD1006" s="12">
        <f>AD1004*Assumptions!$C$18</f>
        <v>329.142857142857</v>
      </c>
      <c r="AE1006" s="12">
        <f>AE1004*Assumptions!$C$18</f>
        <v>411.428571428571</v>
      </c>
      <c r="AF1006" s="12">
        <f>AF1004*Assumptions!$C$18</f>
        <v>411.428571428571</v>
      </c>
      <c r="AG1006" s="12">
        <f>AG1004*Assumptions!$C$18</f>
        <v>411.428571428571</v>
      </c>
      <c r="AH1006" s="12">
        <f>AH1004*Assumptions!$C$18</f>
        <v>411.428571428571</v>
      </c>
      <c r="AI1006" s="12">
        <f>AI1004*Assumptions!$C$18</f>
        <v>411.428571428571</v>
      </c>
      <c r="AJ1006" s="12">
        <f>AJ1004*Assumptions!$C$18</f>
        <v>411.428571428571</v>
      </c>
      <c r="AK1006" s="12">
        <f>AK1004*Assumptions!$C$18</f>
        <v>411.428571428571</v>
      </c>
      <c r="AL1006" s="12">
        <f>AL1004*Assumptions!$C$18</f>
        <v>411.428571428571</v>
      </c>
      <c r="AM1006" s="12">
        <f>AM1004*Assumptions!$C$18</f>
        <v>411.428571428571</v>
      </c>
      <c r="AN1006" s="12">
        <f>AN1004*Assumptions!$C$18</f>
        <v>411.428571428571</v>
      </c>
      <c r="AO1006" s="12">
        <f>AO1004*Assumptions!$C$18</f>
        <v>411.428571428571</v>
      </c>
      <c r="AP1006" s="12">
        <f>AP1004*Assumptions!$C$18</f>
        <v>411.428571428571</v>
      </c>
    </row>
    <row r="1007">
      <c r="A1007" s="35" t="inlineStr">
        <is>
          <t>Members (end of month)</t>
        </is>
      </c>
      <c r="B1007" s="14" t="inlineStr">
        <is>
          <t>members</t>
        </is>
      </c>
      <c r="C1007" s="56">
        <f>SUM(G1007:R1007)</f>
        <v>2633.14285714286</v>
      </c>
      <c r="D1007" s="56">
        <f>SUM(S1007:AD1007)</f>
        <v>3510.85714285714</v>
      </c>
      <c r="E1007" s="56">
        <f>SUM(AE1007:AP1007)</f>
        <v>4388.57142857143</v>
      </c>
      <c r="G1007" s="12">
        <f>G1004*Assumptions!$C$17</f>
        <v>219.428571428571</v>
      </c>
      <c r="H1007" s="12">
        <f>H1004*Assumptions!$C$17</f>
        <v>219.428571428571</v>
      </c>
      <c r="I1007" s="12">
        <f>I1004*Assumptions!$C$17</f>
        <v>219.428571428571</v>
      </c>
      <c r="J1007" s="12">
        <f>J1004*Assumptions!$C$17</f>
        <v>219.428571428571</v>
      </c>
      <c r="K1007" s="12">
        <f>K1004*Assumptions!$C$17</f>
        <v>219.428571428571</v>
      </c>
      <c r="L1007" s="12">
        <f>L1004*Assumptions!$C$17</f>
        <v>219.428571428571</v>
      </c>
      <c r="M1007" s="12">
        <f>M1004*Assumptions!$C$17</f>
        <v>219.428571428571</v>
      </c>
      <c r="N1007" s="12">
        <f>N1004*Assumptions!$C$17</f>
        <v>219.428571428571</v>
      </c>
      <c r="O1007" s="12">
        <f>O1004*Assumptions!$C$17</f>
        <v>219.428571428571</v>
      </c>
      <c r="P1007" s="12">
        <f>P1004*Assumptions!$C$17</f>
        <v>219.428571428571</v>
      </c>
      <c r="Q1007" s="12">
        <f>Q1004*Assumptions!$C$17</f>
        <v>219.428571428571</v>
      </c>
      <c r="R1007" s="12">
        <f>R1004*Assumptions!$C$17</f>
        <v>219.428571428571</v>
      </c>
      <c r="S1007" s="12">
        <f>S1004*Assumptions!$C$17</f>
        <v>292.571428571429</v>
      </c>
      <c r="T1007" s="12">
        <f>T1004*Assumptions!$C$17</f>
        <v>292.571428571429</v>
      </c>
      <c r="U1007" s="12">
        <f>U1004*Assumptions!$C$17</f>
        <v>292.571428571429</v>
      </c>
      <c r="V1007" s="12">
        <f>V1004*Assumptions!$C$17</f>
        <v>292.571428571429</v>
      </c>
      <c r="W1007" s="12">
        <f>W1004*Assumptions!$C$17</f>
        <v>292.571428571429</v>
      </c>
      <c r="X1007" s="12">
        <f>X1004*Assumptions!$C$17</f>
        <v>292.571428571429</v>
      </c>
      <c r="Y1007" s="12">
        <f>Y1004*Assumptions!$C$17</f>
        <v>292.571428571429</v>
      </c>
      <c r="Z1007" s="12">
        <f>Z1004*Assumptions!$C$17</f>
        <v>292.571428571429</v>
      </c>
      <c r="AA1007" s="12">
        <f>AA1004*Assumptions!$C$17</f>
        <v>292.571428571429</v>
      </c>
      <c r="AB1007" s="12">
        <f>AB1004*Assumptions!$C$17</f>
        <v>292.571428571429</v>
      </c>
      <c r="AC1007" s="12">
        <f>AC1004*Assumptions!$C$17</f>
        <v>292.571428571429</v>
      </c>
      <c r="AD1007" s="12">
        <f>AD1004*Assumptions!$C$17</f>
        <v>292.571428571429</v>
      </c>
      <c r="AE1007" s="12">
        <f>AE1004*Assumptions!$C$17</f>
        <v>365.714285714286</v>
      </c>
      <c r="AF1007" s="12">
        <f>AF1004*Assumptions!$C$17</f>
        <v>365.714285714286</v>
      </c>
      <c r="AG1007" s="12">
        <f>AG1004*Assumptions!$C$17</f>
        <v>365.714285714286</v>
      </c>
      <c r="AH1007" s="12">
        <f>AH1004*Assumptions!$C$17</f>
        <v>365.714285714286</v>
      </c>
      <c r="AI1007" s="12">
        <f>AI1004*Assumptions!$C$17</f>
        <v>365.714285714286</v>
      </c>
      <c r="AJ1007" s="12">
        <f>AJ1004*Assumptions!$C$17</f>
        <v>365.714285714286</v>
      </c>
      <c r="AK1007" s="12">
        <f>AK1004*Assumptions!$C$17</f>
        <v>365.714285714286</v>
      </c>
      <c r="AL1007" s="12">
        <f>AL1004*Assumptions!$C$17</f>
        <v>365.714285714286</v>
      </c>
      <c r="AM1007" s="12">
        <f>AM1004*Assumptions!$C$17</f>
        <v>365.714285714286</v>
      </c>
      <c r="AN1007" s="12">
        <f>AN1004*Assumptions!$C$17</f>
        <v>365.714285714286</v>
      </c>
      <c r="AO1007" s="12">
        <f>AO1004*Assumptions!$C$17</f>
        <v>365.714285714286</v>
      </c>
      <c r="AP1007" s="12">
        <f>AP1004*Assumptions!$C$17</f>
        <v>365.714285714286</v>
      </c>
    </row>
    <row r="1010">
      <c r="A1010" s="11" t="inlineStr">
        <is>
          <t>Weekly payers</t>
        </is>
      </c>
      <c r="B1010" s="14" t="inlineStr">
        <is>
          <t>members</t>
        </is>
      </c>
      <c r="C1010" s="56">
        <f>R1010</f>
        <v>537.825493150847</v>
      </c>
      <c r="D1010" s="56">
        <f>AD1010</f>
        <v>833.094103272672</v>
      </c>
      <c r="E1010" s="56">
        <f>AP1010</f>
        <v>1076.05019007912</v>
      </c>
      <c r="G1010" s="12">
        <f>G1005</f>
        <v>82.2857142857143</v>
      </c>
      <c r="H1010" s="12">
        <f>G1010*(1-Assumptions!$C$21)+H1005</f>
        <v>154.697142857143</v>
      </c>
      <c r="I1010" s="12">
        <f>H1010*(1-Assumptions!$C$21)+I1005</f>
        <v>218.4192</v>
      </c>
      <c r="J1010" s="12">
        <f>I1010*(1-Assumptions!$C$21)+J1005</f>
        <v>274.494610285714</v>
      </c>
      <c r="K1010" s="12">
        <f>J1010*(1-Assumptions!$C$21)+K1005</f>
        <v>323.840971337143</v>
      </c>
      <c r="L1010" s="12">
        <f>K1010*(1-Assumptions!$C$21)+L1005</f>
        <v>367.2657690624</v>
      </c>
      <c r="M1010" s="12">
        <f>L1010*(1-Assumptions!$C$21)+M1005</f>
        <v>405.479591060626</v>
      </c>
      <c r="N1010" s="12">
        <f>M1010*(1-Assumptions!$C$21)+N1005</f>
        <v>439.107754419065</v>
      </c>
      <c r="O1010" s="12">
        <f>N1010*(1-Assumptions!$C$21)+O1005</f>
        <v>468.700538174492</v>
      </c>
      <c r="P1010" s="12">
        <f>O1010*(1-Assumptions!$C$21)+P1005</f>
        <v>494.742187879267</v>
      </c>
      <c r="Q1010" s="12">
        <f>P1010*(1-Assumptions!$C$21)+Q1005</f>
        <v>517.658839619469</v>
      </c>
      <c r="R1010" s="12">
        <f>Q1010*(1-Assumptions!$C$21)+R1005</f>
        <v>537.825493150847</v>
      </c>
      <c r="S1010" s="12">
        <f>R1010*(1-Assumptions!$C$21)+S1005</f>
        <v>583.000719687031</v>
      </c>
      <c r="T1010" s="12">
        <f>S1010*(1-Assumptions!$C$21)+T1005</f>
        <v>622.754919038873</v>
      </c>
      <c r="U1010" s="12">
        <f>T1010*(1-Assumptions!$C$21)+U1005</f>
        <v>657.738614468494</v>
      </c>
      <c r="V1010" s="12">
        <f>U1010*(1-Assumptions!$C$21)+V1005</f>
        <v>688.52426644656</v>
      </c>
      <c r="W1010" s="12">
        <f>V1010*(1-Assumptions!$C$21)+W1005</f>
        <v>715.615640187259</v>
      </c>
      <c r="X1010" s="12">
        <f>W1010*(1-Assumptions!$C$21)+X1005</f>
        <v>739.456049079073</v>
      </c>
      <c r="Y1010" s="12">
        <f>X1010*(1-Assumptions!$C$21)+Y1005</f>
        <v>760.43560890387</v>
      </c>
      <c r="Z1010" s="12">
        <f>Y1010*(1-Assumptions!$C$21)+Z1005</f>
        <v>778.897621549692</v>
      </c>
      <c r="AA1010" s="12">
        <f>Z1010*(1-Assumptions!$C$21)+AA1005</f>
        <v>795.144192678014</v>
      </c>
      <c r="AB1010" s="12">
        <f>AA1010*(1-Assumptions!$C$21)+AB1005</f>
        <v>809.441175270938</v>
      </c>
      <c r="AC1010" s="12">
        <f>AB1010*(1-Assumptions!$C$21)+AC1005</f>
        <v>822.022519952711</v>
      </c>
      <c r="AD1010" s="12">
        <f>AC1010*(1-Assumptions!$C$21)+AD1005</f>
        <v>833.094103272672</v>
      </c>
      <c r="AE1010" s="12">
        <f>AD1010*(1-Assumptions!$C$21)+AE1005</f>
        <v>870.265668022808</v>
      </c>
      <c r="AF1010" s="12">
        <f>AE1010*(1-Assumptions!$C$21)+AF1005</f>
        <v>902.976645002928</v>
      </c>
      <c r="AG1010" s="12">
        <f>AF1010*(1-Assumptions!$C$21)+AG1005</f>
        <v>931.762304745434</v>
      </c>
      <c r="AH1010" s="12">
        <f>AG1010*(1-Assumptions!$C$21)+AH1005</f>
        <v>957.093685318839</v>
      </c>
      <c r="AI1010" s="12">
        <f>AH1010*(1-Assumptions!$C$21)+AI1005</f>
        <v>979.385300223435</v>
      </c>
      <c r="AJ1010" s="12">
        <f>AI1010*(1-Assumptions!$C$21)+AJ1005</f>
        <v>999.00192133948</v>
      </c>
      <c r="AK1010" s="12">
        <f>AJ1010*(1-Assumptions!$C$21)+AK1005</f>
        <v>1016.2645479216</v>
      </c>
      <c r="AL1010" s="12">
        <f>AK1010*(1-Assumptions!$C$21)+AL1005</f>
        <v>1031.45565931387</v>
      </c>
      <c r="AM1010" s="12">
        <f>AL1010*(1-Assumptions!$C$21)+AM1005</f>
        <v>1044.82383733906</v>
      </c>
      <c r="AN1010" s="12">
        <f>AM1010*(1-Assumptions!$C$21)+AN1005</f>
        <v>1056.58783400123</v>
      </c>
      <c r="AO1010" s="12">
        <f>AN1010*(1-Assumptions!$C$21)+AO1005</f>
        <v>1066.94015106394</v>
      </c>
      <c r="AP1010" s="12">
        <f>AO1010*(1-Assumptions!$C$21)+AP1005</f>
        <v>1076.05019007912</v>
      </c>
    </row>
    <row r="1011">
      <c r="A1011" s="11" t="inlineStr">
        <is>
          <t>Monthly payers</t>
        </is>
      </c>
      <c r="B1011" s="14" t="inlineStr">
        <is>
          <t>members</t>
        </is>
      </c>
      <c r="C1011" s="56">
        <f>R1011</f>
        <v>2156.21356190707</v>
      </c>
      <c r="D1011" s="56">
        <f>AD1011</f>
        <v>3901.13725306567</v>
      </c>
      <c r="E1011" s="56">
        <f>AP1011</f>
        <v>5450.31973945775</v>
      </c>
      <c r="G1011" s="12">
        <f>G1006</f>
        <v>246.857142857143</v>
      </c>
      <c r="H1011" s="12">
        <f>G1011*(1-Assumptions!$C$22)+H1006</f>
        <v>478.902857142857</v>
      </c>
      <c r="I1011" s="12">
        <f>H1011*(1-Assumptions!$C$22)+I1006</f>
        <v>697.025828571429</v>
      </c>
      <c r="J1011" s="12">
        <f>I1011*(1-Assumptions!$C$22)+J1006</f>
        <v>902.061421714286</v>
      </c>
      <c r="K1011" s="12">
        <f>J1011*(1-Assumptions!$C$22)+K1006</f>
        <v>1094.79487926857</v>
      </c>
      <c r="L1011" s="12">
        <f>K1011*(1-Assumptions!$C$22)+L1006</f>
        <v>1275.9643293696</v>
      </c>
      <c r="M1011" s="12">
        <f>L1011*(1-Assumptions!$C$22)+M1006</f>
        <v>1446.26361246457</v>
      </c>
      <c r="N1011" s="12">
        <f>M1011*(1-Assumptions!$C$22)+N1006</f>
        <v>1606.34493857384</v>
      </c>
      <c r="O1011" s="12">
        <f>N1011*(1-Assumptions!$C$22)+O1006</f>
        <v>1756.82138511655</v>
      </c>
      <c r="P1011" s="12">
        <f>O1011*(1-Assumptions!$C$22)+P1006</f>
        <v>1898.2692448667</v>
      </c>
      <c r="Q1011" s="12">
        <f>P1011*(1-Assumptions!$C$22)+Q1006</f>
        <v>2031.23023303184</v>
      </c>
      <c r="R1011" s="12">
        <f>Q1011*(1-Assumptions!$C$22)+R1006</f>
        <v>2156.21356190707</v>
      </c>
      <c r="S1011" s="12">
        <f>R1011*(1-Assumptions!$C$22)+S1006</f>
        <v>2355.9836053355</v>
      </c>
      <c r="T1011" s="12">
        <f>S1011*(1-Assumptions!$C$22)+T1006</f>
        <v>2543.76744615823</v>
      </c>
      <c r="U1011" s="12">
        <f>T1011*(1-Assumptions!$C$22)+U1006</f>
        <v>2720.28425653159</v>
      </c>
      <c r="V1011" s="12">
        <f>U1011*(1-Assumptions!$C$22)+V1006</f>
        <v>2886.21005828256</v>
      </c>
      <c r="W1011" s="12">
        <f>V1011*(1-Assumptions!$C$22)+W1006</f>
        <v>3042.18031192846</v>
      </c>
      <c r="X1011" s="12">
        <f>W1011*(1-Assumptions!$C$22)+X1006</f>
        <v>3188.79235035561</v>
      </c>
      <c r="Y1011" s="12">
        <f>X1011*(1-Assumptions!$C$22)+Y1006</f>
        <v>3326.60766647713</v>
      </c>
      <c r="Z1011" s="12">
        <f>Y1011*(1-Assumptions!$C$22)+Z1006</f>
        <v>3456.15406363136</v>
      </c>
      <c r="AA1011" s="12">
        <f>Z1011*(1-Assumptions!$C$22)+AA1006</f>
        <v>3577.92767695634</v>
      </c>
      <c r="AB1011" s="12">
        <f>AA1011*(1-Assumptions!$C$22)+AB1006</f>
        <v>3692.39487348181</v>
      </c>
      <c r="AC1011" s="12">
        <f>AB1011*(1-Assumptions!$C$22)+AC1006</f>
        <v>3799.99403821576</v>
      </c>
      <c r="AD1011" s="12">
        <f>AC1011*(1-Assumptions!$C$22)+AD1006</f>
        <v>3901.13725306567</v>
      </c>
      <c r="AE1011" s="12">
        <f>AD1011*(1-Assumptions!$C$22)+AE1006</f>
        <v>4078.4975893103</v>
      </c>
      <c r="AF1011" s="12">
        <f>AE1011*(1-Assumptions!$C$22)+AF1006</f>
        <v>4245.21630538026</v>
      </c>
      <c r="AG1011" s="12">
        <f>AF1011*(1-Assumptions!$C$22)+AG1006</f>
        <v>4401.93189848601</v>
      </c>
      <c r="AH1011" s="12">
        <f>AG1011*(1-Assumptions!$C$22)+AH1006</f>
        <v>4549.24455600542</v>
      </c>
      <c r="AI1011" s="12">
        <f>AH1011*(1-Assumptions!$C$22)+AI1006</f>
        <v>4687.71845407367</v>
      </c>
      <c r="AJ1011" s="12">
        <f>AI1011*(1-Assumptions!$C$22)+AJ1006</f>
        <v>4817.88391825782</v>
      </c>
      <c r="AK1011" s="12">
        <f>AJ1011*(1-Assumptions!$C$22)+AK1006</f>
        <v>4940.23945459092</v>
      </c>
      <c r="AL1011" s="12">
        <f>AK1011*(1-Assumptions!$C$22)+AL1006</f>
        <v>5055.25365874404</v>
      </c>
      <c r="AM1011" s="12">
        <f>AL1011*(1-Assumptions!$C$22)+AM1006</f>
        <v>5163.36701064797</v>
      </c>
      <c r="AN1011" s="12">
        <f>AM1011*(1-Assumptions!$C$22)+AN1006</f>
        <v>5264.99356143766</v>
      </c>
      <c r="AO1011" s="12">
        <f>AN1011*(1-Assumptions!$C$22)+AO1006</f>
        <v>5360.52251917997</v>
      </c>
      <c r="AP1011" s="12">
        <f>AO1011*(1-Assumptions!$C$22)+AP1006</f>
        <v>5450.31973945775</v>
      </c>
    </row>
    <row r="1012">
      <c r="A1012" s="11" t="inlineStr">
        <is>
          <t>Annual plans paid this month (new and renewals)</t>
        </is>
      </c>
      <c r="B1012" s="14" t="inlineStr">
        <is>
          <t>members</t>
        </is>
      </c>
      <c r="C1012" s="56">
        <f>SUM(G1012:R1012)</f>
        <v>2633.14285714286</v>
      </c>
      <c r="D1012" s="56">
        <f>SUM(S1012:AD1012)</f>
        <v>5090.74285714286</v>
      </c>
      <c r="E1012" s="56">
        <f>SUM(AE1012:AP1012)</f>
        <v>7443.01714285714</v>
      </c>
      <c r="G1012" s="12">
        <f>G1007</f>
        <v>219.428571428571</v>
      </c>
      <c r="H1012" s="12">
        <f>H1007</f>
        <v>219.428571428571</v>
      </c>
      <c r="I1012" s="12">
        <f>I1007</f>
        <v>219.428571428571</v>
      </c>
      <c r="J1012" s="12">
        <f>J1007</f>
        <v>219.428571428571</v>
      </c>
      <c r="K1012" s="12">
        <f>K1007</f>
        <v>219.428571428571</v>
      </c>
      <c r="L1012" s="12">
        <f>L1007</f>
        <v>219.428571428571</v>
      </c>
      <c r="M1012" s="12">
        <f>M1007</f>
        <v>219.428571428571</v>
      </c>
      <c r="N1012" s="12">
        <f>N1007</f>
        <v>219.428571428571</v>
      </c>
      <c r="O1012" s="12">
        <f>O1007</f>
        <v>219.428571428571</v>
      </c>
      <c r="P1012" s="12">
        <f>P1007</f>
        <v>219.428571428571</v>
      </c>
      <c r="Q1012" s="12">
        <f>Q1007</f>
        <v>219.428571428571</v>
      </c>
      <c r="R1012" s="12">
        <f>R1007</f>
        <v>219.428571428571</v>
      </c>
      <c r="S1012" s="12">
        <f>S1007+Assumptions!$C$23*G1012</f>
        <v>424.228571428572</v>
      </c>
      <c r="T1012" s="12">
        <f>T1007+Assumptions!$C$23*H1012</f>
        <v>424.228571428572</v>
      </c>
      <c r="U1012" s="12">
        <f>U1007+Assumptions!$C$23*I1012</f>
        <v>424.228571428572</v>
      </c>
      <c r="V1012" s="12">
        <f>V1007+Assumptions!$C$23*J1012</f>
        <v>424.228571428572</v>
      </c>
      <c r="W1012" s="12">
        <f>W1007+Assumptions!$C$23*K1012</f>
        <v>424.228571428572</v>
      </c>
      <c r="X1012" s="12">
        <f>X1007+Assumptions!$C$23*L1012</f>
        <v>424.228571428572</v>
      </c>
      <c r="Y1012" s="12">
        <f>Y1007+Assumptions!$C$23*M1012</f>
        <v>424.228571428572</v>
      </c>
      <c r="Z1012" s="12">
        <f>Z1007+Assumptions!$C$23*N1012</f>
        <v>424.228571428572</v>
      </c>
      <c r="AA1012" s="12">
        <f>AA1007+Assumptions!$C$23*O1012</f>
        <v>424.228571428572</v>
      </c>
      <c r="AB1012" s="12">
        <f>AB1007+Assumptions!$C$23*P1012</f>
        <v>424.228571428572</v>
      </c>
      <c r="AC1012" s="12">
        <f>AC1007+Assumptions!$C$23*Q1012</f>
        <v>424.228571428572</v>
      </c>
      <c r="AD1012" s="12">
        <f>AD1007+Assumptions!$C$23*R1012</f>
        <v>424.228571428572</v>
      </c>
      <c r="AE1012" s="12">
        <f>AE1007+Assumptions!$C$23*S1012</f>
        <v>620.251428571429</v>
      </c>
      <c r="AF1012" s="12">
        <f>AF1007+Assumptions!$C$23*T1012</f>
        <v>620.251428571429</v>
      </c>
      <c r="AG1012" s="12">
        <f>AG1007+Assumptions!$C$23*U1012</f>
        <v>620.251428571429</v>
      </c>
      <c r="AH1012" s="12">
        <f>AH1007+Assumptions!$C$23*V1012</f>
        <v>620.251428571429</v>
      </c>
      <c r="AI1012" s="12">
        <f>AI1007+Assumptions!$C$23*W1012</f>
        <v>620.251428571429</v>
      </c>
      <c r="AJ1012" s="12">
        <f>AJ1007+Assumptions!$C$23*X1012</f>
        <v>620.251428571429</v>
      </c>
      <c r="AK1012" s="12">
        <f>AK1007+Assumptions!$C$23*Y1012</f>
        <v>620.251428571429</v>
      </c>
      <c r="AL1012" s="12">
        <f>AL1007+Assumptions!$C$23*Z1012</f>
        <v>620.251428571429</v>
      </c>
      <c r="AM1012" s="12">
        <f>AM1007+Assumptions!$C$23*AA1012</f>
        <v>620.251428571429</v>
      </c>
      <c r="AN1012" s="12">
        <f>AN1007+Assumptions!$C$23*AB1012</f>
        <v>620.251428571429</v>
      </c>
      <c r="AO1012" s="12">
        <f>AO1007+Assumptions!$C$23*AC1012</f>
        <v>620.251428571429</v>
      </c>
      <c r="AP1012" s="12">
        <f>AP1007+Assumptions!$C$23*AD1012</f>
        <v>620.251428571429</v>
      </c>
    </row>
    <row r="1013">
      <c r="A1013" s="11" t="inlineStr">
        <is>
          <t>Annual members (paid in the last 12 months)</t>
        </is>
      </c>
      <c r="B1013" s="14" t="inlineStr">
        <is>
          <t>members</t>
        </is>
      </c>
      <c r="C1013" s="56">
        <f>R1013</f>
        <v>2633.14285714286</v>
      </c>
      <c r="D1013" s="56">
        <f>AD1013</f>
        <v>5090.74285714286</v>
      </c>
      <c r="E1013" s="56">
        <f>AP1013</f>
        <v>7443.01714285714</v>
      </c>
      <c r="G1013" s="12">
        <f>SUM(G1012:G1012)</f>
        <v>219.428571428571</v>
      </c>
      <c r="H1013" s="12">
        <f>SUM(G1012:H1012)</f>
        <v>438.857142857143</v>
      </c>
      <c r="I1013" s="12">
        <f>SUM(G1012:I1012)</f>
        <v>658.285714285714</v>
      </c>
      <c r="J1013" s="12">
        <f>SUM(G1012:J1012)</f>
        <v>877.714285714286</v>
      </c>
      <c r="K1013" s="12">
        <f>SUM(G1012:K1012)</f>
        <v>1097.14285714286</v>
      </c>
      <c r="L1013" s="12">
        <f>SUM(G1012:L1012)</f>
        <v>1316.57142857143</v>
      </c>
      <c r="M1013" s="12">
        <f>SUM(G1012:M1012)</f>
        <v>1536</v>
      </c>
      <c r="N1013" s="12">
        <f>SUM(G1012:N1012)</f>
        <v>1755.42857142857</v>
      </c>
      <c r="O1013" s="12">
        <f>SUM(G1012:O1012)</f>
        <v>1974.85714285714</v>
      </c>
      <c r="P1013" s="12">
        <f>SUM(G1012:P1012)</f>
        <v>2194.28571428571</v>
      </c>
      <c r="Q1013" s="12">
        <f>SUM(G1012:Q1012)</f>
        <v>2413.71428571429</v>
      </c>
      <c r="R1013" s="12">
        <f>SUM(G1012:R1012)</f>
        <v>2633.14285714286</v>
      </c>
      <c r="S1013" s="12">
        <f>SUM(H1012:S1012)</f>
        <v>2837.94285714286</v>
      </c>
      <c r="T1013" s="12">
        <f>SUM(I1012:T1012)</f>
        <v>3042.74285714286</v>
      </c>
      <c r="U1013" s="12">
        <f>SUM(J1012:U1012)</f>
        <v>3247.54285714286</v>
      </c>
      <c r="V1013" s="12">
        <f>SUM(K1012:V1012)</f>
        <v>3452.34285714286</v>
      </c>
      <c r="W1013" s="12">
        <f>SUM(L1012:W1012)</f>
        <v>3657.14285714286</v>
      </c>
      <c r="X1013" s="12">
        <f>SUM(M1012:X1012)</f>
        <v>3861.94285714286</v>
      </c>
      <c r="Y1013" s="12">
        <f>SUM(N1012:Y1012)</f>
        <v>4066.74285714286</v>
      </c>
      <c r="Z1013" s="12">
        <f>SUM(O1012:Z1012)</f>
        <v>4271.54285714286</v>
      </c>
      <c r="AA1013" s="12">
        <f>SUM(P1012:AA1012)</f>
        <v>4476.34285714286</v>
      </c>
      <c r="AB1013" s="12">
        <f>SUM(Q1012:AB1012)</f>
        <v>4681.14285714286</v>
      </c>
      <c r="AC1013" s="12">
        <f>SUM(R1012:AC1012)</f>
        <v>4885.94285714286</v>
      </c>
      <c r="AD1013" s="12">
        <f>SUM(S1012:AD1012)</f>
        <v>5090.74285714286</v>
      </c>
      <c r="AE1013" s="12">
        <f>SUM(T1012:AE1012)</f>
        <v>5286.76571428572</v>
      </c>
      <c r="AF1013" s="12">
        <f>SUM(U1012:AF1012)</f>
        <v>5482.78857142857</v>
      </c>
      <c r="AG1013" s="12">
        <f>SUM(V1012:AG1012)</f>
        <v>5678.81142857143</v>
      </c>
      <c r="AH1013" s="12">
        <f>SUM(W1012:AH1012)</f>
        <v>5874.83428571429</v>
      </c>
      <c r="AI1013" s="12">
        <f>SUM(X1012:AI1012)</f>
        <v>6070.85714285714</v>
      </c>
      <c r="AJ1013" s="12">
        <f>SUM(Y1012:AJ1012)</f>
        <v>6266.88</v>
      </c>
      <c r="AK1013" s="12">
        <f>SUM(Z1012:AK1012)</f>
        <v>6462.90285714286</v>
      </c>
      <c r="AL1013" s="12">
        <f>SUM(AA1012:AL1012)</f>
        <v>6658.92571428572</v>
      </c>
      <c r="AM1013" s="12">
        <f>SUM(AB1012:AM1012)</f>
        <v>6854.94857142857</v>
      </c>
      <c r="AN1013" s="12">
        <f>SUM(AC1012:AN1012)</f>
        <v>7050.97142857143</v>
      </c>
      <c r="AO1013" s="12">
        <f>SUM(AD1012:AO1012)</f>
        <v>7246.99428571429</v>
      </c>
      <c r="AP1013" s="12">
        <f>SUM(AE1012:AP1012)</f>
        <v>7443.01714285714</v>
      </c>
    </row>
    <row r="1014">
      <c r="A1014" s="11" t="inlineStr">
        <is>
          <t>New company seats</t>
        </is>
      </c>
      <c r="B1014" s="14" t="inlineStr">
        <is>
          <t>seats</t>
        </is>
      </c>
      <c r="C1014" s="56">
        <f>SUM(G1014:R1014)</f>
        <v>3200</v>
      </c>
      <c r="D1014" s="56">
        <f>SUM(S1014:AD1014)</f>
        <v>4800</v>
      </c>
      <c r="E1014" s="56">
        <f>SUM(AE1014:AP1014)</f>
        <v>4800</v>
      </c>
      <c r="G1014" s="12">
        <f>IF(G996&gt;=Assumptions!$C$24,Assumptions!$C$25,0)</f>
        <v>0</v>
      </c>
      <c r="H1014" s="12">
        <f>IF(H996&gt;=Assumptions!$C$24,Assumptions!$C$25,0)</f>
        <v>0</v>
      </c>
      <c r="I1014" s="12">
        <f>IF(I996&gt;=Assumptions!$C$24,Assumptions!$C$25,0)</f>
        <v>0</v>
      </c>
      <c r="J1014" s="12">
        <f>IF(J996&gt;=Assumptions!$C$24,Assumptions!$C$25,0)</f>
        <v>0</v>
      </c>
      <c r="K1014" s="12">
        <f>IF(K996&gt;=Assumptions!$C$24,Assumptions!$C$25,0)</f>
        <v>400</v>
      </c>
      <c r="L1014" s="12">
        <f>IF(L996&gt;=Assumptions!$C$24,Assumptions!$C$25,0)</f>
        <v>400</v>
      </c>
      <c r="M1014" s="12">
        <f>IF(M996&gt;=Assumptions!$C$24,Assumptions!$C$25,0)</f>
        <v>400</v>
      </c>
      <c r="N1014" s="12">
        <f>IF(N996&gt;=Assumptions!$C$24,Assumptions!$C$25,0)</f>
        <v>400</v>
      </c>
      <c r="O1014" s="12">
        <f>IF(O996&gt;=Assumptions!$C$24,Assumptions!$C$25,0)</f>
        <v>400</v>
      </c>
      <c r="P1014" s="12">
        <f>IF(P996&gt;=Assumptions!$C$24,Assumptions!$C$25,0)</f>
        <v>400</v>
      </c>
      <c r="Q1014" s="12">
        <f>IF(Q996&gt;=Assumptions!$C$24,Assumptions!$C$25,0)</f>
        <v>400</v>
      </c>
      <c r="R1014" s="12">
        <f>IF(R996&gt;=Assumptions!$C$24,Assumptions!$C$25,0)</f>
        <v>400</v>
      </c>
      <c r="S1014" s="12">
        <f>IF(S996&gt;=Assumptions!$C$24,Assumptions!$C$25,0)</f>
        <v>400</v>
      </c>
      <c r="T1014" s="12">
        <f>IF(T996&gt;=Assumptions!$C$24,Assumptions!$C$25,0)</f>
        <v>400</v>
      </c>
      <c r="U1014" s="12">
        <f>IF(U996&gt;=Assumptions!$C$24,Assumptions!$C$25,0)</f>
        <v>400</v>
      </c>
      <c r="V1014" s="12">
        <f>IF(V996&gt;=Assumptions!$C$24,Assumptions!$C$25,0)</f>
        <v>400</v>
      </c>
      <c r="W1014" s="12">
        <f>IF(W996&gt;=Assumptions!$C$24,Assumptions!$C$25,0)</f>
        <v>400</v>
      </c>
      <c r="X1014" s="12">
        <f>IF(X996&gt;=Assumptions!$C$24,Assumptions!$C$25,0)</f>
        <v>400</v>
      </c>
      <c r="Y1014" s="12">
        <f>IF(Y996&gt;=Assumptions!$C$24,Assumptions!$C$25,0)</f>
        <v>400</v>
      </c>
      <c r="Z1014" s="12">
        <f>IF(Z996&gt;=Assumptions!$C$24,Assumptions!$C$25,0)</f>
        <v>400</v>
      </c>
      <c r="AA1014" s="12">
        <f>IF(AA996&gt;=Assumptions!$C$24,Assumptions!$C$25,0)</f>
        <v>400</v>
      </c>
      <c r="AB1014" s="12">
        <f>IF(AB996&gt;=Assumptions!$C$24,Assumptions!$C$25,0)</f>
        <v>400</v>
      </c>
      <c r="AC1014" s="12">
        <f>IF(AC996&gt;=Assumptions!$C$24,Assumptions!$C$25,0)</f>
        <v>400</v>
      </c>
      <c r="AD1014" s="12">
        <f>IF(AD996&gt;=Assumptions!$C$24,Assumptions!$C$25,0)</f>
        <v>400</v>
      </c>
      <c r="AE1014" s="12">
        <f>IF(AE996&gt;=Assumptions!$C$24,Assumptions!$C$25,0)</f>
        <v>400</v>
      </c>
      <c r="AF1014" s="12">
        <f>IF(AF996&gt;=Assumptions!$C$24,Assumptions!$C$25,0)</f>
        <v>400</v>
      </c>
      <c r="AG1014" s="12">
        <f>IF(AG996&gt;=Assumptions!$C$24,Assumptions!$C$25,0)</f>
        <v>400</v>
      </c>
      <c r="AH1014" s="12">
        <f>IF(AH996&gt;=Assumptions!$C$24,Assumptions!$C$25,0)</f>
        <v>400</v>
      </c>
      <c r="AI1014" s="12">
        <f>IF(AI996&gt;=Assumptions!$C$24,Assumptions!$C$25,0)</f>
        <v>400</v>
      </c>
      <c r="AJ1014" s="12">
        <f>IF(AJ996&gt;=Assumptions!$C$24,Assumptions!$C$25,0)</f>
        <v>400</v>
      </c>
      <c r="AK1014" s="12">
        <f>IF(AK996&gt;=Assumptions!$C$24,Assumptions!$C$25,0)</f>
        <v>400</v>
      </c>
      <c r="AL1014" s="12">
        <f>IF(AL996&gt;=Assumptions!$C$24,Assumptions!$C$25,0)</f>
        <v>400</v>
      </c>
      <c r="AM1014" s="12">
        <f>IF(AM996&gt;=Assumptions!$C$24,Assumptions!$C$25,0)</f>
        <v>400</v>
      </c>
      <c r="AN1014" s="12">
        <f>IF(AN996&gt;=Assumptions!$C$24,Assumptions!$C$25,0)</f>
        <v>400</v>
      </c>
      <c r="AO1014" s="12">
        <f>IF(AO996&gt;=Assumptions!$C$24,Assumptions!$C$25,0)</f>
        <v>400</v>
      </c>
      <c r="AP1014" s="12">
        <f>IF(AP996&gt;=Assumptions!$C$24,Assumptions!$C$25,0)</f>
        <v>400</v>
      </c>
    </row>
    <row r="1015">
      <c r="A1015" s="11" t="inlineStr">
        <is>
          <t>Company seats billed this month (new and renewals)</t>
        </is>
      </c>
      <c r="B1015" s="14" t="inlineStr">
        <is>
          <t>seats</t>
        </is>
      </c>
      <c r="C1015" s="56">
        <f>SUM(G1015:R1015)</f>
        <v>3200</v>
      </c>
      <c r="D1015" s="56">
        <f>SUM(S1015:AD1015)</f>
        <v>7520</v>
      </c>
      <c r="E1015" s="56">
        <f>SUM(AE1015:AP1015)</f>
        <v>11192</v>
      </c>
      <c r="G1015" s="12">
        <f>G1014</f>
        <v>0</v>
      </c>
      <c r="H1015" s="12">
        <f>H1014</f>
        <v>0</v>
      </c>
      <c r="I1015" s="12">
        <f>I1014</f>
        <v>0</v>
      </c>
      <c r="J1015" s="12">
        <f>J1014</f>
        <v>0</v>
      </c>
      <c r="K1015" s="12">
        <f>K1014</f>
        <v>400</v>
      </c>
      <c r="L1015" s="12">
        <f>L1014</f>
        <v>400</v>
      </c>
      <c r="M1015" s="12">
        <f>M1014</f>
        <v>400</v>
      </c>
      <c r="N1015" s="12">
        <f>N1014</f>
        <v>400</v>
      </c>
      <c r="O1015" s="12">
        <f>O1014</f>
        <v>400</v>
      </c>
      <c r="P1015" s="12">
        <f>P1014</f>
        <v>400</v>
      </c>
      <c r="Q1015" s="12">
        <f>Q1014</f>
        <v>400</v>
      </c>
      <c r="R1015" s="12">
        <f>R1014</f>
        <v>400</v>
      </c>
      <c r="S1015" s="12">
        <f>S1014+Assumptions!$C$27*G1015</f>
        <v>400</v>
      </c>
      <c r="T1015" s="12">
        <f>T1014+Assumptions!$C$27*H1015</f>
        <v>400</v>
      </c>
      <c r="U1015" s="12">
        <f>U1014+Assumptions!$C$27*I1015</f>
        <v>400</v>
      </c>
      <c r="V1015" s="12">
        <f>V1014+Assumptions!$C$27*J1015</f>
        <v>400</v>
      </c>
      <c r="W1015" s="12">
        <f>W1014+Assumptions!$C$27*K1015</f>
        <v>740</v>
      </c>
      <c r="X1015" s="12">
        <f>X1014+Assumptions!$C$27*L1015</f>
        <v>740</v>
      </c>
      <c r="Y1015" s="12">
        <f>Y1014+Assumptions!$C$27*M1015</f>
        <v>740</v>
      </c>
      <c r="Z1015" s="12">
        <f>Z1014+Assumptions!$C$27*N1015</f>
        <v>740</v>
      </c>
      <c r="AA1015" s="12">
        <f>AA1014+Assumptions!$C$27*O1015</f>
        <v>740</v>
      </c>
      <c r="AB1015" s="12">
        <f>AB1014+Assumptions!$C$27*P1015</f>
        <v>740</v>
      </c>
      <c r="AC1015" s="12">
        <f>AC1014+Assumptions!$C$27*Q1015</f>
        <v>740</v>
      </c>
      <c r="AD1015" s="12">
        <f>AD1014+Assumptions!$C$27*R1015</f>
        <v>740</v>
      </c>
      <c r="AE1015" s="12">
        <f>AE1014+Assumptions!$C$27*S1015</f>
        <v>740</v>
      </c>
      <c r="AF1015" s="12">
        <f>AF1014+Assumptions!$C$27*T1015</f>
        <v>740</v>
      </c>
      <c r="AG1015" s="12">
        <f>AG1014+Assumptions!$C$27*U1015</f>
        <v>740</v>
      </c>
      <c r="AH1015" s="12">
        <f>AH1014+Assumptions!$C$27*V1015</f>
        <v>740</v>
      </c>
      <c r="AI1015" s="12">
        <f>AI1014+Assumptions!$C$27*W1015</f>
        <v>1029</v>
      </c>
      <c r="AJ1015" s="12">
        <f>AJ1014+Assumptions!$C$27*X1015</f>
        <v>1029</v>
      </c>
      <c r="AK1015" s="12">
        <f>AK1014+Assumptions!$C$27*Y1015</f>
        <v>1029</v>
      </c>
      <c r="AL1015" s="12">
        <f>AL1014+Assumptions!$C$27*Z1015</f>
        <v>1029</v>
      </c>
      <c r="AM1015" s="12">
        <f>AM1014+Assumptions!$C$27*AA1015</f>
        <v>1029</v>
      </c>
      <c r="AN1015" s="12">
        <f>AN1014+Assumptions!$C$27*AB1015</f>
        <v>1029</v>
      </c>
      <c r="AO1015" s="12">
        <f>AO1014+Assumptions!$C$27*AC1015</f>
        <v>1029</v>
      </c>
      <c r="AP1015" s="12">
        <f>AP1014+Assumptions!$C$27*AD1015</f>
        <v>1029</v>
      </c>
    </row>
    <row r="1016">
      <c r="A1016" s="11" t="inlineStr">
        <is>
          <t>Company seats (billed in the last 12 months)</t>
        </is>
      </c>
      <c r="B1016" s="14" t="inlineStr">
        <is>
          <t>seats</t>
        </is>
      </c>
      <c r="C1016" s="56">
        <f>R1016</f>
        <v>3200</v>
      </c>
      <c r="D1016" s="56">
        <f>AD1016</f>
        <v>7520</v>
      </c>
      <c r="E1016" s="56">
        <f>AP1016</f>
        <v>11192</v>
      </c>
      <c r="G1016" s="12">
        <f>SUM(G1015:G1015)</f>
        <v>0</v>
      </c>
      <c r="H1016" s="12">
        <f>SUM(G1015:H1015)</f>
        <v>0</v>
      </c>
      <c r="I1016" s="12">
        <f>SUM(G1015:I1015)</f>
        <v>0</v>
      </c>
      <c r="J1016" s="12">
        <f>SUM(G1015:J1015)</f>
        <v>0</v>
      </c>
      <c r="K1016" s="12">
        <f>SUM(G1015:K1015)</f>
        <v>400</v>
      </c>
      <c r="L1016" s="12">
        <f>SUM(G1015:L1015)</f>
        <v>800</v>
      </c>
      <c r="M1016" s="12">
        <f>SUM(G1015:M1015)</f>
        <v>1200</v>
      </c>
      <c r="N1016" s="12">
        <f>SUM(G1015:N1015)</f>
        <v>1600</v>
      </c>
      <c r="O1016" s="12">
        <f>SUM(G1015:O1015)</f>
        <v>2000</v>
      </c>
      <c r="P1016" s="12">
        <f>SUM(G1015:P1015)</f>
        <v>2400</v>
      </c>
      <c r="Q1016" s="12">
        <f>SUM(G1015:Q1015)</f>
        <v>2800</v>
      </c>
      <c r="R1016" s="12">
        <f>SUM(G1015:R1015)</f>
        <v>3200</v>
      </c>
      <c r="S1016" s="12">
        <f>SUM(H1015:S1015)</f>
        <v>3600</v>
      </c>
      <c r="T1016" s="12">
        <f>SUM(I1015:T1015)</f>
        <v>4000</v>
      </c>
      <c r="U1016" s="12">
        <f>SUM(J1015:U1015)</f>
        <v>4400</v>
      </c>
      <c r="V1016" s="12">
        <f>SUM(K1015:V1015)</f>
        <v>4800</v>
      </c>
      <c r="W1016" s="12">
        <f>SUM(L1015:W1015)</f>
        <v>5140</v>
      </c>
      <c r="X1016" s="12">
        <f>SUM(M1015:X1015)</f>
        <v>5480</v>
      </c>
      <c r="Y1016" s="12">
        <f>SUM(N1015:Y1015)</f>
        <v>5820</v>
      </c>
      <c r="Z1016" s="12">
        <f>SUM(O1015:Z1015)</f>
        <v>6160</v>
      </c>
      <c r="AA1016" s="12">
        <f>SUM(P1015:AA1015)</f>
        <v>6500</v>
      </c>
      <c r="AB1016" s="12">
        <f>SUM(Q1015:AB1015)</f>
        <v>6840</v>
      </c>
      <c r="AC1016" s="12">
        <f>SUM(R1015:AC1015)</f>
        <v>7180</v>
      </c>
      <c r="AD1016" s="12">
        <f>SUM(S1015:AD1015)</f>
        <v>7520</v>
      </c>
      <c r="AE1016" s="12">
        <f>SUM(T1015:AE1015)</f>
        <v>7860</v>
      </c>
      <c r="AF1016" s="12">
        <f>SUM(U1015:AF1015)</f>
        <v>8200</v>
      </c>
      <c r="AG1016" s="12">
        <f>SUM(V1015:AG1015)</f>
        <v>8540</v>
      </c>
      <c r="AH1016" s="12">
        <f>SUM(W1015:AH1015)</f>
        <v>8880</v>
      </c>
      <c r="AI1016" s="12">
        <f>SUM(X1015:AI1015)</f>
        <v>9169</v>
      </c>
      <c r="AJ1016" s="12">
        <f>SUM(Y1015:AJ1015)</f>
        <v>9458</v>
      </c>
      <c r="AK1016" s="12">
        <f>SUM(Z1015:AK1015)</f>
        <v>9747</v>
      </c>
      <c r="AL1016" s="12">
        <f>SUM(AA1015:AL1015)</f>
        <v>10036</v>
      </c>
      <c r="AM1016" s="12">
        <f>SUM(AB1015:AM1015)</f>
        <v>10325</v>
      </c>
      <c r="AN1016" s="12">
        <f>SUM(AC1015:AN1015)</f>
        <v>10614</v>
      </c>
      <c r="AO1016" s="12">
        <f>SUM(AD1015:AO1015)</f>
        <v>10903</v>
      </c>
      <c r="AP1016" s="12">
        <f>SUM(AE1015:AP1015)</f>
        <v>11192</v>
      </c>
    </row>
    <row r="1017">
      <c r="A1017" s="11" t="inlineStr">
        <is>
          <t>Individual members</t>
        </is>
      </c>
      <c r="B1017" s="14" t="inlineStr">
        <is>
          <t>members</t>
        </is>
      </c>
      <c r="C1017" s="56">
        <f>R1017</f>
        <v>5327.18191220078</v>
      </c>
      <c r="D1017" s="56">
        <f>AD1017</f>
        <v>9824.9742134812</v>
      </c>
      <c r="E1017" s="56">
        <f>AP1017</f>
        <v>13969.387072394</v>
      </c>
      <c r="G1017" s="12">
        <f>G1010+G1011+G1013</f>
        <v>548.571428571429</v>
      </c>
      <c r="H1017" s="12">
        <f>H1010+H1011+H1013</f>
        <v>1072.45714285714</v>
      </c>
      <c r="I1017" s="12">
        <f>I1010+I1011+I1013</f>
        <v>1573.73074285714</v>
      </c>
      <c r="J1017" s="12">
        <f>J1010+J1011+J1013</f>
        <v>2054.27031771429</v>
      </c>
      <c r="K1017" s="12">
        <f>K1010+K1011+K1013</f>
        <v>2515.77870774857</v>
      </c>
      <c r="L1017" s="12">
        <f>L1010+L1011+L1013</f>
        <v>2959.80152700343</v>
      </c>
      <c r="M1017" s="12">
        <f>M1010+M1011+M1013</f>
        <v>3387.74320352519</v>
      </c>
      <c r="N1017" s="12">
        <f>N1010+N1011+N1013</f>
        <v>3800.88126442147</v>
      </c>
      <c r="O1017" s="12">
        <f>O1010+O1011+O1013</f>
        <v>4200.37906614818</v>
      </c>
      <c r="P1017" s="12">
        <f>P1010+P1011+P1013</f>
        <v>4587.29714703168</v>
      </c>
      <c r="Q1017" s="12">
        <f>Q1010+Q1011+Q1013</f>
        <v>4962.60335836559</v>
      </c>
      <c r="R1017" s="12">
        <f>R1010+R1011+R1013</f>
        <v>5327.18191220078</v>
      </c>
      <c r="S1017" s="12">
        <f>S1010+S1011+S1013</f>
        <v>5776.92718216539</v>
      </c>
      <c r="T1017" s="12">
        <f>T1010+T1011+T1013</f>
        <v>6209.26522233996</v>
      </c>
      <c r="U1017" s="12">
        <f>U1010+U1011+U1013</f>
        <v>6625.56572814295</v>
      </c>
      <c r="V1017" s="12">
        <f>V1010+V1011+V1013</f>
        <v>7027.07718187197</v>
      </c>
      <c r="W1017" s="12">
        <f>W1010+W1011+W1013</f>
        <v>7414.93880925858</v>
      </c>
      <c r="X1017" s="12">
        <f>X1010+X1011+X1013</f>
        <v>7790.19125657754</v>
      </c>
      <c r="Y1017" s="12">
        <f>Y1010+Y1011+Y1013</f>
        <v>8153.78613252386</v>
      </c>
      <c r="Z1017" s="12">
        <f>Z1010+Z1011+Z1013</f>
        <v>8506.59454232391</v>
      </c>
      <c r="AA1017" s="12">
        <f>AA1010+AA1011+AA1013</f>
        <v>8849.41472677721</v>
      </c>
      <c r="AB1017" s="12">
        <f>AB1010+AB1011+AB1013</f>
        <v>9182.97890589561</v>
      </c>
      <c r="AC1017" s="12">
        <f>AC1010+AC1011+AC1013</f>
        <v>9507.95941531133</v>
      </c>
      <c r="AD1017" s="12">
        <f>AD1010+AD1011+AD1013</f>
        <v>9824.9742134812</v>
      </c>
      <c r="AE1017" s="12">
        <f>AE1010+AE1011+AE1013</f>
        <v>10235.5289716188</v>
      </c>
      <c r="AF1017" s="12">
        <f>AF1010+AF1011+AF1013</f>
        <v>10630.9815218118</v>
      </c>
      <c r="AG1017" s="12">
        <f>AG1010+AG1011+AG1013</f>
        <v>11012.5056318029</v>
      </c>
      <c r="AH1017" s="12">
        <f>AH1010+AH1011+AH1013</f>
        <v>11381.1725270385</v>
      </c>
      <c r="AI1017" s="12">
        <f>AI1010+AI1011+AI1013</f>
        <v>11737.9608971542</v>
      </c>
      <c r="AJ1017" s="12">
        <f>AJ1010+AJ1011+AJ1013</f>
        <v>12083.7658395973</v>
      </c>
      <c r="AK1017" s="12">
        <f>AK1010+AK1011+AK1013</f>
        <v>12419.4068596554</v>
      </c>
      <c r="AL1017" s="12">
        <f>AL1010+AL1011+AL1013</f>
        <v>12745.6350323436</v>
      </c>
      <c r="AM1017" s="12">
        <f>AM1010+AM1011+AM1013</f>
        <v>13063.1394194156</v>
      </c>
      <c r="AN1017" s="12">
        <f>AN1010+AN1011+AN1013</f>
        <v>13372.5528240103</v>
      </c>
      <c r="AO1017" s="12">
        <f>AO1010+AO1011+AO1013</f>
        <v>13674.4569559582</v>
      </c>
      <c r="AP1017" s="12">
        <f>AP1010+AP1011+AP1013</f>
        <v>13969.387072394</v>
      </c>
    </row>
    <row r="1018">
      <c r="A1018" s="38" t="inlineStr">
        <is>
          <t>Active members (individual and company seats)</t>
        </is>
      </c>
      <c r="B1018" s="58" t="inlineStr">
        <is>
          <t>members</t>
        </is>
      </c>
      <c r="C1018" s="59">
        <f>R1018</f>
        <v>8527.18191220078</v>
      </c>
      <c r="D1018" s="59">
        <f>AD1018</f>
        <v>17344.9742134812</v>
      </c>
      <c r="E1018" s="59">
        <f>AP1018</f>
        <v>25161.387072394</v>
      </c>
      <c r="F1018" s="40" t="n"/>
      <c r="G1018" s="51">
        <f>G1017+G1016</f>
        <v>548.571428571429</v>
      </c>
      <c r="H1018" s="51">
        <f>H1017+H1016</f>
        <v>1072.45714285714</v>
      </c>
      <c r="I1018" s="51">
        <f>I1017+I1016</f>
        <v>1573.73074285714</v>
      </c>
      <c r="J1018" s="51">
        <f>J1017+J1016</f>
        <v>2054.27031771429</v>
      </c>
      <c r="K1018" s="51">
        <f>K1017+K1016</f>
        <v>2915.77870774857</v>
      </c>
      <c r="L1018" s="51">
        <f>L1017+L1016</f>
        <v>3759.80152700343</v>
      </c>
      <c r="M1018" s="51">
        <f>M1017+M1016</f>
        <v>4587.74320352519</v>
      </c>
      <c r="N1018" s="51">
        <f>N1017+N1016</f>
        <v>5400.88126442147</v>
      </c>
      <c r="O1018" s="51">
        <f>O1017+O1016</f>
        <v>6200.37906614818</v>
      </c>
      <c r="P1018" s="51">
        <f>P1017+P1016</f>
        <v>6987.29714703168</v>
      </c>
      <c r="Q1018" s="51">
        <f>Q1017+Q1016</f>
        <v>7762.60335836559</v>
      </c>
      <c r="R1018" s="51">
        <f>R1017+R1016</f>
        <v>8527.18191220078</v>
      </c>
      <c r="S1018" s="51">
        <f>S1017+S1016</f>
        <v>9376.92718216539</v>
      </c>
      <c r="T1018" s="51">
        <f>T1017+T1016</f>
        <v>10209.26522234</v>
      </c>
      <c r="U1018" s="51">
        <f>U1017+U1016</f>
        <v>11025.5657281429</v>
      </c>
      <c r="V1018" s="51">
        <f>V1017+V1016</f>
        <v>11827.077181872</v>
      </c>
      <c r="W1018" s="51">
        <f>W1017+W1016</f>
        <v>12554.9388092586</v>
      </c>
      <c r="X1018" s="51">
        <f>X1017+X1016</f>
        <v>13270.1912565775</v>
      </c>
      <c r="Y1018" s="51">
        <f>Y1017+Y1016</f>
        <v>13973.7861325239</v>
      </c>
      <c r="Z1018" s="51">
        <f>Z1017+Z1016</f>
        <v>14666.5945423239</v>
      </c>
      <c r="AA1018" s="51">
        <f>AA1017+AA1016</f>
        <v>15349.4147267772</v>
      </c>
      <c r="AB1018" s="51">
        <f>AB1017+AB1016</f>
        <v>16022.9789058956</v>
      </c>
      <c r="AC1018" s="51">
        <f>AC1017+AC1016</f>
        <v>16687.9594153113</v>
      </c>
      <c r="AD1018" s="51">
        <f>AD1017+AD1016</f>
        <v>17344.9742134812</v>
      </c>
      <c r="AE1018" s="51">
        <f>AE1017+AE1016</f>
        <v>18095.5289716188</v>
      </c>
      <c r="AF1018" s="51">
        <f>AF1017+AF1016</f>
        <v>18830.9815218118</v>
      </c>
      <c r="AG1018" s="51">
        <f>AG1017+AG1016</f>
        <v>19552.5056318029</v>
      </c>
      <c r="AH1018" s="51">
        <f>AH1017+AH1016</f>
        <v>20261.1725270386</v>
      </c>
      <c r="AI1018" s="51">
        <f>AI1017+AI1016</f>
        <v>20906.9608971542</v>
      </c>
      <c r="AJ1018" s="51">
        <f>AJ1017+AJ1016</f>
        <v>21541.7658395973</v>
      </c>
      <c r="AK1018" s="51">
        <f>AK1017+AK1016</f>
        <v>22166.4068596554</v>
      </c>
      <c r="AL1018" s="51">
        <f>AL1017+AL1016</f>
        <v>22781.6350323436</v>
      </c>
      <c r="AM1018" s="51">
        <f>AM1017+AM1016</f>
        <v>23388.1394194156</v>
      </c>
      <c r="AN1018" s="51">
        <f>AN1017+AN1016</f>
        <v>23986.5528240103</v>
      </c>
      <c r="AO1018" s="51">
        <f>AO1017+AO1016</f>
        <v>24577.4569559582</v>
      </c>
      <c r="AP1018" s="51">
        <f>AP1017+AP1016</f>
        <v>25161.387072394</v>
      </c>
    </row>
    <row r="1019">
      <c r="A1019" s="35" t="inlineStr">
        <is>
          <t>Revenue (AED)</t>
        </is>
      </c>
      <c r="B1019" s="14" t="inlineStr">
        <is>
          <t>member-months</t>
        </is>
      </c>
      <c r="C1019" s="56">
        <f>SUM(G1019:R1019)</f>
        <v>51390.6958184449</v>
      </c>
      <c r="D1019" s="56">
        <f>SUM(S1019:AD1019)</f>
        <v>162309.67331667</v>
      </c>
      <c r="E1019" s="56">
        <f>SUM(AE1019:AP1019)</f>
        <v>261250.493552801</v>
      </c>
      <c r="G1019" s="12">
        <f>G1018</f>
        <v>548.571428571429</v>
      </c>
      <c r="H1019" s="12">
        <f>H1018</f>
        <v>1072.45714285714</v>
      </c>
      <c r="I1019" s="12">
        <f>I1018</f>
        <v>1573.73074285714</v>
      </c>
      <c r="J1019" s="12">
        <f>J1018</f>
        <v>2054.27031771429</v>
      </c>
      <c r="K1019" s="12">
        <f>K1018</f>
        <v>2915.77870774857</v>
      </c>
      <c r="L1019" s="12">
        <f>L1018</f>
        <v>3759.80152700343</v>
      </c>
      <c r="M1019" s="12">
        <f>M1018</f>
        <v>4587.74320352519</v>
      </c>
      <c r="N1019" s="12">
        <f>N1018</f>
        <v>5400.88126442147</v>
      </c>
      <c r="O1019" s="12">
        <f>O1018</f>
        <v>6200.37906614818</v>
      </c>
      <c r="P1019" s="12">
        <f>P1018</f>
        <v>6987.29714703168</v>
      </c>
      <c r="Q1019" s="12">
        <f>Q1018</f>
        <v>7762.60335836559</v>
      </c>
      <c r="R1019" s="12">
        <f>R1018</f>
        <v>8527.18191220078</v>
      </c>
      <c r="S1019" s="12">
        <f>S1018</f>
        <v>9376.92718216539</v>
      </c>
      <c r="T1019" s="12">
        <f>T1018</f>
        <v>10209.26522234</v>
      </c>
      <c r="U1019" s="12">
        <f>U1018</f>
        <v>11025.5657281429</v>
      </c>
      <c r="V1019" s="12">
        <f>V1018</f>
        <v>11827.077181872</v>
      </c>
      <c r="W1019" s="12">
        <f>W1018</f>
        <v>12554.9388092586</v>
      </c>
      <c r="X1019" s="12">
        <f>X1018</f>
        <v>13270.1912565775</v>
      </c>
      <c r="Y1019" s="12">
        <f>Y1018</f>
        <v>13973.7861325239</v>
      </c>
      <c r="Z1019" s="12">
        <f>Z1018</f>
        <v>14666.5945423239</v>
      </c>
      <c r="AA1019" s="12">
        <f>AA1018</f>
        <v>15349.4147267772</v>
      </c>
      <c r="AB1019" s="12">
        <f>AB1018</f>
        <v>16022.9789058956</v>
      </c>
      <c r="AC1019" s="12">
        <f>AC1018</f>
        <v>16687.9594153113</v>
      </c>
      <c r="AD1019" s="12">
        <f>AD1018</f>
        <v>17344.9742134812</v>
      </c>
      <c r="AE1019" s="12">
        <f>AE1018</f>
        <v>18095.5289716188</v>
      </c>
      <c r="AF1019" s="12">
        <f>AF1018</f>
        <v>18830.9815218118</v>
      </c>
      <c r="AG1019" s="12">
        <f>AG1018</f>
        <v>19552.5056318029</v>
      </c>
      <c r="AH1019" s="12">
        <f>AH1018</f>
        <v>20261.1725270386</v>
      </c>
      <c r="AI1019" s="12">
        <f>AI1018</f>
        <v>20906.9608971542</v>
      </c>
      <c r="AJ1019" s="12">
        <f>AJ1018</f>
        <v>21541.7658395973</v>
      </c>
      <c r="AK1019" s="12">
        <f>AK1018</f>
        <v>22166.4068596554</v>
      </c>
      <c r="AL1019" s="12">
        <f>AL1018</f>
        <v>22781.6350323436</v>
      </c>
      <c r="AM1019" s="12">
        <f>AM1018</f>
        <v>23388.1394194156</v>
      </c>
      <c r="AN1019" s="12">
        <f>AN1018</f>
        <v>23986.5528240103</v>
      </c>
      <c r="AO1019" s="12">
        <f>AO1018</f>
        <v>24577.4569559582</v>
      </c>
      <c r="AP1019" s="12">
        <f>AP1018</f>
        <v>25161.387072394</v>
      </c>
    </row>
    <row r="1020">
      <c r="A1020" s="11" t="inlineStr">
        <is>
          <t>Insured members</t>
        </is>
      </c>
      <c r="B1020" s="14" t="inlineStr">
        <is>
          <t>members</t>
        </is>
      </c>
      <c r="C1020" s="56">
        <f>R1020</f>
        <v>1279.07728683012</v>
      </c>
      <c r="D1020" s="56">
        <f>AD1020</f>
        <v>2601.74613202218</v>
      </c>
      <c r="E1020" s="56">
        <f>AP1020</f>
        <v>3774.2080608591</v>
      </c>
      <c r="G1020" s="12">
        <f>IF(G996&gt;=Assumptions!$C$41,Assumptions!$C$42*G1018,0)</f>
        <v>0</v>
      </c>
      <c r="H1020" s="12">
        <f>IF(H996&gt;=Assumptions!$C$41,Assumptions!$C$42*H1018,0)</f>
        <v>0</v>
      </c>
      <c r="I1020" s="12">
        <f>IF(I996&gt;=Assumptions!$C$41,Assumptions!$C$42*I1018,0)</f>
        <v>0</v>
      </c>
      <c r="J1020" s="12">
        <f>IF(J996&gt;=Assumptions!$C$41,Assumptions!$C$42*J1018,0)</f>
        <v>0</v>
      </c>
      <c r="K1020" s="12">
        <f>IF(K996&gt;=Assumptions!$C$41,Assumptions!$C$42*K1018,0)</f>
        <v>0</v>
      </c>
      <c r="L1020" s="12">
        <f>IF(L996&gt;=Assumptions!$C$41,Assumptions!$C$42*L1018,0)</f>
        <v>563.970229050514</v>
      </c>
      <c r="M1020" s="12">
        <f>IF(M996&gt;=Assumptions!$C$41,Assumptions!$C$42*M1018,0)</f>
        <v>688.161480528779</v>
      </c>
      <c r="N1020" s="12">
        <f>IF(N996&gt;=Assumptions!$C$41,Assumptions!$C$42*N1018,0)</f>
        <v>810.132189663221</v>
      </c>
      <c r="O1020" s="12">
        <f>IF(O996&gt;=Assumptions!$C$41,Assumptions!$C$42*O1018,0)</f>
        <v>930.056859922227</v>
      </c>
      <c r="P1020" s="12">
        <f>IF(P996&gt;=Assumptions!$C$41,Assumptions!$C$42*P1018,0)</f>
        <v>1048.09457205475</v>
      </c>
      <c r="Q1020" s="12">
        <f>IF(Q996&gt;=Assumptions!$C$41,Assumptions!$C$42*Q1018,0)</f>
        <v>1164.39050375484</v>
      </c>
      <c r="R1020" s="12">
        <f>IF(R996&gt;=Assumptions!$C$41,Assumptions!$C$42*R1018,0)</f>
        <v>1279.07728683012</v>
      </c>
      <c r="S1020" s="12">
        <f>IF(S996&gt;=Assumptions!$C$41,Assumptions!$C$42*S1018,0)</f>
        <v>1406.53907732481</v>
      </c>
      <c r="T1020" s="12">
        <f>IF(T996&gt;=Assumptions!$C$41,Assumptions!$C$42*T1018,0)</f>
        <v>1531.38978335099</v>
      </c>
      <c r="U1020" s="12">
        <f>IF(U996&gt;=Assumptions!$C$41,Assumptions!$C$42*U1018,0)</f>
        <v>1653.83485922144</v>
      </c>
      <c r="V1020" s="12">
        <f>IF(V996&gt;=Assumptions!$C$41,Assumptions!$C$42*V1018,0)</f>
        <v>1774.0615772808</v>
      </c>
      <c r="W1020" s="12">
        <f>IF(W996&gt;=Assumptions!$C$41,Assumptions!$C$42*W1018,0)</f>
        <v>1883.24082138879</v>
      </c>
      <c r="X1020" s="12">
        <f>IF(X996&gt;=Assumptions!$C$41,Assumptions!$C$42*X1018,0)</f>
        <v>1990.52868848663</v>
      </c>
      <c r="Y1020" s="12">
        <f>IF(Y996&gt;=Assumptions!$C$41,Assumptions!$C$42*Y1018,0)</f>
        <v>2096.06791987858</v>
      </c>
      <c r="Z1020" s="12">
        <f>IF(Z996&gt;=Assumptions!$C$41,Assumptions!$C$42*Z1018,0)</f>
        <v>2199.98918134859</v>
      </c>
      <c r="AA1020" s="12">
        <f>IF(AA996&gt;=Assumptions!$C$41,Assumptions!$C$42*AA1018,0)</f>
        <v>2302.41220901658</v>
      </c>
      <c r="AB1020" s="12">
        <f>IF(AB996&gt;=Assumptions!$C$41,Assumptions!$C$42*AB1018,0)</f>
        <v>2403.44683588434</v>
      </c>
      <c r="AC1020" s="12">
        <f>IF(AC996&gt;=Assumptions!$C$41,Assumptions!$C$42*AC1018,0)</f>
        <v>2503.1939122967</v>
      </c>
      <c r="AD1020" s="12">
        <f>IF(AD996&gt;=Assumptions!$C$41,Assumptions!$C$42*AD1018,0)</f>
        <v>2601.74613202218</v>
      </c>
      <c r="AE1020" s="12">
        <f>IF(AE996&gt;=Assumptions!$C$41,Assumptions!$C$42*AE1018,0)</f>
        <v>2714.32934574282</v>
      </c>
      <c r="AF1020" s="12">
        <f>IF(AF996&gt;=Assumptions!$C$41,Assumptions!$C$42*AF1018,0)</f>
        <v>2824.64722827176</v>
      </c>
      <c r="AG1020" s="12">
        <f>IF(AG996&gt;=Assumptions!$C$41,Assumptions!$C$42*AG1018,0)</f>
        <v>2932.87584477043</v>
      </c>
      <c r="AH1020" s="12">
        <f>IF(AH996&gt;=Assumptions!$C$41,Assumptions!$C$42*AH1018,0)</f>
        <v>3039.17587905578</v>
      </c>
      <c r="AI1020" s="12">
        <f>IF(AI996&gt;=Assumptions!$C$41,Assumptions!$C$42*AI1018,0)</f>
        <v>3136.04413457314</v>
      </c>
      <c r="AJ1020" s="12">
        <f>IF(AJ996&gt;=Assumptions!$C$41,Assumptions!$C$42*AJ1018,0)</f>
        <v>3231.2648759396</v>
      </c>
      <c r="AK1020" s="12">
        <f>IF(AK996&gt;=Assumptions!$C$41,Assumptions!$C$42*AK1018,0)</f>
        <v>3324.96102894831</v>
      </c>
      <c r="AL1020" s="12">
        <f>IF(AL996&gt;=Assumptions!$C$41,Assumptions!$C$42*AL1018,0)</f>
        <v>3417.24525485154</v>
      </c>
      <c r="AM1020" s="12">
        <f>IF(AM996&gt;=Assumptions!$C$41,Assumptions!$C$42*AM1018,0)</f>
        <v>3508.22091291234</v>
      </c>
      <c r="AN1020" s="12">
        <f>IF(AN996&gt;=Assumptions!$C$41,Assumptions!$C$42*AN1018,0)</f>
        <v>3597.98292360155</v>
      </c>
      <c r="AO1020" s="12">
        <f>IF(AO996&gt;=Assumptions!$C$41,Assumptions!$C$42*AO1018,0)</f>
        <v>3686.61854339373</v>
      </c>
      <c r="AP1020" s="12">
        <f>IF(AP996&gt;=Assumptions!$C$41,Assumptions!$C$42*AP1018,0)</f>
        <v>3774.2080608591</v>
      </c>
    </row>
    <row r="1023">
      <c r="A1023" s="11" t="inlineStr">
        <is>
          <t>Gross bookings: weekly plan</t>
        </is>
      </c>
      <c r="B1023" s="14" t="inlineStr">
        <is>
          <t>AED</t>
        </is>
      </c>
      <c r="C1023" s="56">
        <f>SUM(G1023:R1023)</f>
        <v>465576.485377639</v>
      </c>
      <c r="D1023" s="56">
        <f>SUM(S1023:AD1023)</f>
        <v>956916.298990292</v>
      </c>
      <c r="E1023" s="56">
        <f>SUM(AE1023:AP1023)</f>
        <v>1296655.03065099</v>
      </c>
      <c r="G1023" s="12">
        <f>G1010*Assumptions!$C$30*Assumptions!$C$31/12</f>
        <v>8941.5648</v>
      </c>
      <c r="H1023" s="12">
        <f>H1010*Assumptions!$C$30*Assumptions!$C$31/12</f>
        <v>16810.141824</v>
      </c>
      <c r="I1023" s="12">
        <f>I1010*Assumptions!$C$30*Assumptions!$C$31/12</f>
        <v>23734.48960512</v>
      </c>
      <c r="J1023" s="12">
        <f>J1010*Assumptions!$C$30*Assumptions!$C$31/12</f>
        <v>29827.9156525056</v>
      </c>
      <c r="K1023" s="12">
        <f>K1010*Assumptions!$C$30*Assumptions!$C$31/12</f>
        <v>35190.1305742049</v>
      </c>
      <c r="L1023" s="12">
        <f>L1010*Assumptions!$C$30*Assumptions!$C$31/12</f>
        <v>39908.8797053003</v>
      </c>
      <c r="M1023" s="12">
        <f>M1010*Assumptions!$C$30*Assumptions!$C$31/12</f>
        <v>44061.3789406643</v>
      </c>
      <c r="N1023" s="12">
        <f>N1010*Assumptions!$C$30*Assumptions!$C$31/12</f>
        <v>47715.5782677846</v>
      </c>
      <c r="O1023" s="12">
        <f>O1010*Assumptions!$C$30*Assumptions!$C$31/12</f>
        <v>50931.2736756504</v>
      </c>
      <c r="P1023" s="12">
        <f>P1010*Assumptions!$C$30*Assumptions!$C$31/12</f>
        <v>53761.0856345724</v>
      </c>
      <c r="Q1023" s="12">
        <f>Q1010*Assumptions!$C$30*Assumptions!$C$31/12</f>
        <v>56251.3201584237</v>
      </c>
      <c r="R1023" s="12">
        <f>R1010*Assumptions!$C$30*Assumptions!$C$31/12</f>
        <v>58442.7265394128</v>
      </c>
      <c r="S1023" s="12">
        <f>S1010*Assumptions!$C$30*Assumptions!$C$31/12</f>
        <v>63351.6857546833</v>
      </c>
      <c r="T1023" s="12">
        <f>T1010*Assumptions!$C$30*Assumptions!$C$31/12</f>
        <v>67671.5698641213</v>
      </c>
      <c r="U1023" s="12">
        <f>U1010*Assumptions!$C$30*Assumptions!$C$31/12</f>
        <v>71473.0678804267</v>
      </c>
      <c r="V1023" s="12">
        <f>V1010*Assumptions!$C$30*Assumptions!$C$31/12</f>
        <v>74818.3861347755</v>
      </c>
      <c r="W1023" s="12">
        <f>W1010*Assumptions!$C$30*Assumptions!$C$31/12</f>
        <v>77762.2661986025</v>
      </c>
      <c r="X1023" s="12">
        <f>X1010*Assumptions!$C$30*Assumptions!$C$31/12</f>
        <v>80352.8806547701</v>
      </c>
      <c r="Y1023" s="12">
        <f>Y1010*Assumptions!$C$30*Assumptions!$C$31/12</f>
        <v>82632.6213761977</v>
      </c>
      <c r="Z1023" s="12">
        <f>Z1010*Assumptions!$C$30*Assumptions!$C$31/12</f>
        <v>84638.793211054</v>
      </c>
      <c r="AA1023" s="12">
        <f>AA1010*Assumptions!$C$30*Assumptions!$C$31/12</f>
        <v>86404.2244257275</v>
      </c>
      <c r="AB1023" s="12">
        <f>AB1010*Assumptions!$C$30*Assumptions!$C$31/12</f>
        <v>87957.8038946402</v>
      </c>
      <c r="AC1023" s="12">
        <f>AC1010*Assumptions!$C$30*Assumptions!$C$31/12</f>
        <v>89324.9538272834</v>
      </c>
      <c r="AD1023" s="12">
        <f>AD1010*Assumptions!$C$30*Assumptions!$C$31/12</f>
        <v>90528.0457680093</v>
      </c>
      <c r="AE1023" s="12">
        <f>AE1010*Assumptions!$C$30*Assumptions!$C$31/12</f>
        <v>94567.2882758482</v>
      </c>
      <c r="AF1023" s="12">
        <f>AF1010*Assumptions!$C$30*Assumptions!$C$31/12</f>
        <v>98121.8216827465</v>
      </c>
      <c r="AG1023" s="12">
        <f>AG1010*Assumptions!$C$30*Assumptions!$C$31/12</f>
        <v>101249.811080817</v>
      </c>
      <c r="AH1023" s="12">
        <f>AH1010*Assumptions!$C$30*Assumptions!$C$31/12</f>
        <v>104002.441751119</v>
      </c>
      <c r="AI1023" s="12">
        <f>AI1010*Assumptions!$C$30*Assumptions!$C$31/12</f>
        <v>106424.756740985</v>
      </c>
      <c r="AJ1023" s="12">
        <f>AJ1010*Assumptions!$C$30*Assumptions!$C$31/12</f>
        <v>108556.393932066</v>
      </c>
      <c r="AK1023" s="12">
        <f>AK1010*Assumptions!$C$30*Assumptions!$C$31/12</f>
        <v>110432.234660218</v>
      </c>
      <c r="AL1023" s="12">
        <f>AL1010*Assumptions!$C$30*Assumptions!$C$31/12</f>
        <v>112082.974500992</v>
      </c>
      <c r="AM1023" s="12">
        <f>AM1010*Assumptions!$C$30*Assumptions!$C$31/12</f>
        <v>113535.625560873</v>
      </c>
      <c r="AN1023" s="12">
        <f>AN1010*Assumptions!$C$30*Assumptions!$C$31/12</f>
        <v>114813.958493568</v>
      </c>
      <c r="AO1023" s="12">
        <f>AO1010*Assumptions!$C$30*Assumptions!$C$31/12</f>
        <v>115938.89147434</v>
      </c>
      <c r="AP1023" s="12">
        <f>AP1010*Assumptions!$C$30*Assumptions!$C$31/12</f>
        <v>116928.832497419</v>
      </c>
    </row>
    <row r="1024">
      <c r="A1024" s="11" t="inlineStr">
        <is>
          <t>Gross bookings: monthly plan</t>
        </is>
      </c>
      <c r="B1024" s="14" t="inlineStr">
        <is>
          <t>AED</t>
        </is>
      </c>
      <c r="C1024" s="56">
        <f>SUM(G1024:R1024)</f>
        <v>1247104.04729641</v>
      </c>
      <c r="D1024" s="56">
        <f>SUM(S1024:AD1024)</f>
        <v>3078929.7736976</v>
      </c>
      <c r="E1024" s="56">
        <f>SUM(AE1024:AP1024)</f>
        <v>4640634.94135909</v>
      </c>
      <c r="G1024" s="12">
        <f>G1011*Assumptions!$C$32</f>
        <v>19746.1028571429</v>
      </c>
      <c r="H1024" s="12">
        <f>H1011*Assumptions!$C$32</f>
        <v>38307.4395428571</v>
      </c>
      <c r="I1024" s="12">
        <f>I1011*Assumptions!$C$32</f>
        <v>55755.0960274286</v>
      </c>
      <c r="J1024" s="12">
        <f>J1011*Assumptions!$C$32</f>
        <v>72155.8931229257</v>
      </c>
      <c r="K1024" s="12">
        <f>K1011*Assumptions!$C$32</f>
        <v>87572.642392693</v>
      </c>
      <c r="L1024" s="12">
        <f>L1011*Assumptions!$C$32</f>
        <v>102064.386706274</v>
      </c>
      <c r="M1024" s="12">
        <f>M1011*Assumptions!$C$32</f>
        <v>115686.626361041</v>
      </c>
      <c r="N1024" s="12">
        <f>N1011*Assumptions!$C$32</f>
        <v>128491.531636521</v>
      </c>
      <c r="O1024" s="12">
        <f>O1011*Assumptions!$C$32</f>
        <v>140528.142595473</v>
      </c>
      <c r="P1024" s="12">
        <f>P1011*Assumptions!$C$32</f>
        <v>151842.556896887</v>
      </c>
      <c r="Q1024" s="12">
        <f>Q1011*Assumptions!$C$32</f>
        <v>162478.106340217</v>
      </c>
      <c r="R1024" s="12">
        <f>R1011*Assumptions!$C$32</f>
        <v>172475.522816947</v>
      </c>
      <c r="S1024" s="12">
        <f>S1011*Assumptions!$C$32</f>
        <v>188455.128590787</v>
      </c>
      <c r="T1024" s="12">
        <f>T1011*Assumptions!$C$32</f>
        <v>203475.958018197</v>
      </c>
      <c r="U1024" s="12">
        <f>U1011*Assumptions!$C$32</f>
        <v>217595.537679962</v>
      </c>
      <c r="V1024" s="12">
        <f>V1011*Assumptions!$C$32</f>
        <v>230867.942562022</v>
      </c>
      <c r="W1024" s="12">
        <f>W1011*Assumptions!$C$32</f>
        <v>243344.003151158</v>
      </c>
      <c r="X1024" s="12">
        <f>X1011*Assumptions!$C$32</f>
        <v>255071.500104945</v>
      </c>
      <c r="Y1024" s="12">
        <f>Y1011*Assumptions!$C$32</f>
        <v>266095.347241506</v>
      </c>
      <c r="Z1024" s="12">
        <f>Z1011*Assumptions!$C$32</f>
        <v>276457.763549872</v>
      </c>
      <c r="AA1024" s="12">
        <f>AA1011*Assumptions!$C$32</f>
        <v>286198.434879737</v>
      </c>
      <c r="AB1024" s="12">
        <f>AB1011*Assumptions!$C$32</f>
        <v>295354.66592981</v>
      </c>
      <c r="AC1024" s="12">
        <f>AC1011*Assumptions!$C$32</f>
        <v>303961.523116879</v>
      </c>
      <c r="AD1024" s="12">
        <f>AD1011*Assumptions!$C$32</f>
        <v>312051.968872723</v>
      </c>
      <c r="AE1024" s="12">
        <f>AE1011*Assumptions!$C$32</f>
        <v>326239.022168931</v>
      </c>
      <c r="AF1024" s="12">
        <f>AF1011*Assumptions!$C$32</f>
        <v>339574.852267367</v>
      </c>
      <c r="AG1024" s="12">
        <f>AG1011*Assumptions!$C$32</f>
        <v>352110.532559896</v>
      </c>
      <c r="AH1024" s="12">
        <f>AH1011*Assumptions!$C$32</f>
        <v>363894.072034874</v>
      </c>
      <c r="AI1024" s="12">
        <f>AI1011*Assumptions!$C$32</f>
        <v>374970.599141353</v>
      </c>
      <c r="AJ1024" s="12">
        <f>AJ1011*Assumptions!$C$32</f>
        <v>385382.534621443</v>
      </c>
      <c r="AK1024" s="12">
        <f>AK1011*Assumptions!$C$32</f>
        <v>395169.753972728</v>
      </c>
      <c r="AL1024" s="12">
        <f>AL1011*Assumptions!$C$32</f>
        <v>404369.740162936</v>
      </c>
      <c r="AM1024" s="12">
        <f>AM1011*Assumptions!$C$32</f>
        <v>413017.727181731</v>
      </c>
      <c r="AN1024" s="12">
        <f>AN1011*Assumptions!$C$32</f>
        <v>421146.834979398</v>
      </c>
      <c r="AO1024" s="12">
        <f>AO1011*Assumptions!$C$32</f>
        <v>428788.196309206</v>
      </c>
      <c r="AP1024" s="12">
        <f>AP1011*Assumptions!$C$32</f>
        <v>435971.075959225</v>
      </c>
    </row>
    <row r="1025">
      <c r="A1025" s="11" t="inlineStr">
        <is>
          <t>Gross bookings: annual plan</t>
        </is>
      </c>
      <c r="B1025" s="14" t="inlineStr">
        <is>
          <t>AED</t>
        </is>
      </c>
      <c r="C1025" s="56">
        <f>SUM(G1025:R1025)</f>
        <v>1974830.81142857</v>
      </c>
      <c r="D1025" s="56">
        <f>SUM(S1025:AD1025)</f>
        <v>3818006.23542857</v>
      </c>
      <c r="E1025" s="56">
        <f>SUM(AE1025:AP1025)</f>
        <v>5582188.42697143</v>
      </c>
      <c r="G1025" s="12">
        <f>G1012*Assumptions!$C$33</f>
        <v>164569.234285714</v>
      </c>
      <c r="H1025" s="12">
        <f>H1012*Assumptions!$C$33</f>
        <v>164569.234285714</v>
      </c>
      <c r="I1025" s="12">
        <f>I1012*Assumptions!$C$33</f>
        <v>164569.234285714</v>
      </c>
      <c r="J1025" s="12">
        <f>J1012*Assumptions!$C$33</f>
        <v>164569.234285714</v>
      </c>
      <c r="K1025" s="12">
        <f>K1012*Assumptions!$C$33</f>
        <v>164569.234285714</v>
      </c>
      <c r="L1025" s="12">
        <f>L1012*Assumptions!$C$33</f>
        <v>164569.234285714</v>
      </c>
      <c r="M1025" s="12">
        <f>M1012*Assumptions!$C$33</f>
        <v>164569.234285714</v>
      </c>
      <c r="N1025" s="12">
        <f>N1012*Assumptions!$C$33</f>
        <v>164569.234285714</v>
      </c>
      <c r="O1025" s="12">
        <f>O1012*Assumptions!$C$33</f>
        <v>164569.234285714</v>
      </c>
      <c r="P1025" s="12">
        <f>P1012*Assumptions!$C$33</f>
        <v>164569.234285714</v>
      </c>
      <c r="Q1025" s="12">
        <f>Q1012*Assumptions!$C$33</f>
        <v>164569.234285714</v>
      </c>
      <c r="R1025" s="12">
        <f>R1012*Assumptions!$C$33</f>
        <v>164569.234285714</v>
      </c>
      <c r="S1025" s="12">
        <f>S1012*Assumptions!$C$33</f>
        <v>318167.186285714</v>
      </c>
      <c r="T1025" s="12">
        <f>T1012*Assumptions!$C$33</f>
        <v>318167.186285714</v>
      </c>
      <c r="U1025" s="12">
        <f>U1012*Assumptions!$C$33</f>
        <v>318167.186285714</v>
      </c>
      <c r="V1025" s="12">
        <f>V1012*Assumptions!$C$33</f>
        <v>318167.186285714</v>
      </c>
      <c r="W1025" s="12">
        <f>W1012*Assumptions!$C$33</f>
        <v>318167.186285714</v>
      </c>
      <c r="X1025" s="12">
        <f>X1012*Assumptions!$C$33</f>
        <v>318167.186285714</v>
      </c>
      <c r="Y1025" s="12">
        <f>Y1012*Assumptions!$C$33</f>
        <v>318167.186285714</v>
      </c>
      <c r="Z1025" s="12">
        <f>Z1012*Assumptions!$C$33</f>
        <v>318167.186285714</v>
      </c>
      <c r="AA1025" s="12">
        <f>AA1012*Assumptions!$C$33</f>
        <v>318167.186285714</v>
      </c>
      <c r="AB1025" s="12">
        <f>AB1012*Assumptions!$C$33</f>
        <v>318167.186285714</v>
      </c>
      <c r="AC1025" s="12">
        <f>AC1012*Assumptions!$C$33</f>
        <v>318167.186285714</v>
      </c>
      <c r="AD1025" s="12">
        <f>AD1012*Assumptions!$C$33</f>
        <v>318167.186285714</v>
      </c>
      <c r="AE1025" s="12">
        <f>AE1012*Assumptions!$C$33</f>
        <v>465182.368914286</v>
      </c>
      <c r="AF1025" s="12">
        <f>AF1012*Assumptions!$C$33</f>
        <v>465182.368914286</v>
      </c>
      <c r="AG1025" s="12">
        <f>AG1012*Assumptions!$C$33</f>
        <v>465182.368914286</v>
      </c>
      <c r="AH1025" s="12">
        <f>AH1012*Assumptions!$C$33</f>
        <v>465182.368914286</v>
      </c>
      <c r="AI1025" s="12">
        <f>AI1012*Assumptions!$C$33</f>
        <v>465182.368914286</v>
      </c>
      <c r="AJ1025" s="12">
        <f>AJ1012*Assumptions!$C$33</f>
        <v>465182.368914286</v>
      </c>
      <c r="AK1025" s="12">
        <f>AK1012*Assumptions!$C$33</f>
        <v>465182.368914286</v>
      </c>
      <c r="AL1025" s="12">
        <f>AL1012*Assumptions!$C$33</f>
        <v>465182.368914286</v>
      </c>
      <c r="AM1025" s="12">
        <f>AM1012*Assumptions!$C$33</f>
        <v>465182.368914286</v>
      </c>
      <c r="AN1025" s="12">
        <f>AN1012*Assumptions!$C$33</f>
        <v>465182.368914286</v>
      </c>
      <c r="AO1025" s="12">
        <f>AO1012*Assumptions!$C$33</f>
        <v>465182.368914286</v>
      </c>
      <c r="AP1025" s="12">
        <f>AP1012*Assumptions!$C$33</f>
        <v>465182.368914286</v>
      </c>
    </row>
    <row r="1026">
      <c r="A1026" s="11" t="inlineStr">
        <is>
          <t>Gross bookings: company seats</t>
        </is>
      </c>
      <c r="B1026" s="14" t="inlineStr">
        <is>
          <t>AED</t>
        </is>
      </c>
      <c r="C1026" s="56">
        <f>SUM(G1026:R1026)</f>
        <v>1680000</v>
      </c>
      <c r="D1026" s="56">
        <f>SUM(S1026:AD1026)</f>
        <v>3948000</v>
      </c>
      <c r="E1026" s="56">
        <f>SUM(AE1026:AP1026)</f>
        <v>5875800</v>
      </c>
      <c r="G1026" s="12">
        <f>G1015*Assumptions!$C$26*(1+Assumptions!$C$34)</f>
        <v>0</v>
      </c>
      <c r="H1026" s="12">
        <f>H1015*Assumptions!$C$26*(1+Assumptions!$C$34)</f>
        <v>0</v>
      </c>
      <c r="I1026" s="12">
        <f>I1015*Assumptions!$C$26*(1+Assumptions!$C$34)</f>
        <v>0</v>
      </c>
      <c r="J1026" s="12">
        <f>J1015*Assumptions!$C$26*(1+Assumptions!$C$34)</f>
        <v>0</v>
      </c>
      <c r="K1026" s="12">
        <f>K1015*Assumptions!$C$26*(1+Assumptions!$C$34)</f>
        <v>210000</v>
      </c>
      <c r="L1026" s="12">
        <f>L1015*Assumptions!$C$26*(1+Assumptions!$C$34)</f>
        <v>210000</v>
      </c>
      <c r="M1026" s="12">
        <f>M1015*Assumptions!$C$26*(1+Assumptions!$C$34)</f>
        <v>210000</v>
      </c>
      <c r="N1026" s="12">
        <f>N1015*Assumptions!$C$26*(1+Assumptions!$C$34)</f>
        <v>210000</v>
      </c>
      <c r="O1026" s="12">
        <f>O1015*Assumptions!$C$26*(1+Assumptions!$C$34)</f>
        <v>210000</v>
      </c>
      <c r="P1026" s="12">
        <f>P1015*Assumptions!$C$26*(1+Assumptions!$C$34)</f>
        <v>210000</v>
      </c>
      <c r="Q1026" s="12">
        <f>Q1015*Assumptions!$C$26*(1+Assumptions!$C$34)</f>
        <v>210000</v>
      </c>
      <c r="R1026" s="12">
        <f>R1015*Assumptions!$C$26*(1+Assumptions!$C$34)</f>
        <v>210000</v>
      </c>
      <c r="S1026" s="12">
        <f>S1015*Assumptions!$C$26*(1+Assumptions!$C$34)</f>
        <v>210000</v>
      </c>
      <c r="T1026" s="12">
        <f>T1015*Assumptions!$C$26*(1+Assumptions!$C$34)</f>
        <v>210000</v>
      </c>
      <c r="U1026" s="12">
        <f>U1015*Assumptions!$C$26*(1+Assumptions!$C$34)</f>
        <v>210000</v>
      </c>
      <c r="V1026" s="12">
        <f>V1015*Assumptions!$C$26*(1+Assumptions!$C$34)</f>
        <v>210000</v>
      </c>
      <c r="W1026" s="12">
        <f>W1015*Assumptions!$C$26*(1+Assumptions!$C$34)</f>
        <v>388500</v>
      </c>
      <c r="X1026" s="12">
        <f>X1015*Assumptions!$C$26*(1+Assumptions!$C$34)</f>
        <v>388500</v>
      </c>
      <c r="Y1026" s="12">
        <f>Y1015*Assumptions!$C$26*(1+Assumptions!$C$34)</f>
        <v>388500</v>
      </c>
      <c r="Z1026" s="12">
        <f>Z1015*Assumptions!$C$26*(1+Assumptions!$C$34)</f>
        <v>388500</v>
      </c>
      <c r="AA1026" s="12">
        <f>AA1015*Assumptions!$C$26*(1+Assumptions!$C$34)</f>
        <v>388500</v>
      </c>
      <c r="AB1026" s="12">
        <f>AB1015*Assumptions!$C$26*(1+Assumptions!$C$34)</f>
        <v>388500</v>
      </c>
      <c r="AC1026" s="12">
        <f>AC1015*Assumptions!$C$26*(1+Assumptions!$C$34)</f>
        <v>388500</v>
      </c>
      <c r="AD1026" s="12">
        <f>AD1015*Assumptions!$C$26*(1+Assumptions!$C$34)</f>
        <v>388500</v>
      </c>
      <c r="AE1026" s="12">
        <f>AE1015*Assumptions!$C$26*(1+Assumptions!$C$34)</f>
        <v>388500</v>
      </c>
      <c r="AF1026" s="12">
        <f>AF1015*Assumptions!$C$26*(1+Assumptions!$C$34)</f>
        <v>388500</v>
      </c>
      <c r="AG1026" s="12">
        <f>AG1015*Assumptions!$C$26*(1+Assumptions!$C$34)</f>
        <v>388500</v>
      </c>
      <c r="AH1026" s="12">
        <f>AH1015*Assumptions!$C$26*(1+Assumptions!$C$34)</f>
        <v>388500</v>
      </c>
      <c r="AI1026" s="12">
        <f>AI1015*Assumptions!$C$26*(1+Assumptions!$C$34)</f>
        <v>540225</v>
      </c>
      <c r="AJ1026" s="12">
        <f>AJ1015*Assumptions!$C$26*(1+Assumptions!$C$34)</f>
        <v>540225</v>
      </c>
      <c r="AK1026" s="12">
        <f>AK1015*Assumptions!$C$26*(1+Assumptions!$C$34)</f>
        <v>540225</v>
      </c>
      <c r="AL1026" s="12">
        <f>AL1015*Assumptions!$C$26*(1+Assumptions!$C$34)</f>
        <v>540225</v>
      </c>
      <c r="AM1026" s="12">
        <f>AM1015*Assumptions!$C$26*(1+Assumptions!$C$34)</f>
        <v>540225</v>
      </c>
      <c r="AN1026" s="12">
        <f>AN1015*Assumptions!$C$26*(1+Assumptions!$C$34)</f>
        <v>540225</v>
      </c>
      <c r="AO1026" s="12">
        <f>AO1015*Assumptions!$C$26*(1+Assumptions!$C$34)</f>
        <v>540225</v>
      </c>
      <c r="AP1026" s="12">
        <f>AP1015*Assumptions!$C$26*(1+Assumptions!$C$34)</f>
        <v>540225</v>
      </c>
    </row>
    <row r="1027">
      <c r="A1027" s="38" t="inlineStr">
        <is>
          <t>Gross bookings, VAT included</t>
        </is>
      </c>
      <c r="B1027" s="58" t="inlineStr">
        <is>
          <t>AED</t>
        </is>
      </c>
      <c r="C1027" s="59">
        <f>SUM(G1027:R1027)</f>
        <v>5367511.34410262</v>
      </c>
      <c r="D1027" s="59">
        <f>SUM(S1027:AD1027)</f>
        <v>11801852.3081165</v>
      </c>
      <c r="E1027" s="59">
        <f>SUM(AE1027:AP1027)</f>
        <v>17395278.3989815</v>
      </c>
      <c r="F1027" s="40" t="n"/>
      <c r="G1027" s="51">
        <f>G1023+G1024+G1025+G1026</f>
        <v>193256.901942857</v>
      </c>
      <c r="H1027" s="51">
        <f>H1023+H1024+H1025+H1026</f>
        <v>219686.815652571</v>
      </c>
      <c r="I1027" s="51">
        <f>I1023+I1024+I1025+I1026</f>
        <v>244058.819918263</v>
      </c>
      <c r="J1027" s="51">
        <f>J1023+J1024+J1025+J1026</f>
        <v>266553.043061146</v>
      </c>
      <c r="K1027" s="51">
        <f>K1023+K1024+K1025+K1026</f>
        <v>497332.007252612</v>
      </c>
      <c r="L1027" s="51">
        <f>L1023+L1024+L1025+L1026</f>
        <v>516542.500697289</v>
      </c>
      <c r="M1027" s="51">
        <f>M1023+M1024+M1025+M1026</f>
        <v>534317.239587419</v>
      </c>
      <c r="N1027" s="51">
        <f>N1023+N1024+N1025+N1026</f>
        <v>550776.34419002</v>
      </c>
      <c r="O1027" s="51">
        <f>O1023+O1024+O1025+O1026</f>
        <v>566028.650556837</v>
      </c>
      <c r="P1027" s="51">
        <f>P1023+P1024+P1025+P1026</f>
        <v>580172.876817174</v>
      </c>
      <c r="Q1027" s="51">
        <f>Q1023+Q1024+Q1025+Q1026</f>
        <v>593298.660784355</v>
      </c>
      <c r="R1027" s="51">
        <f>R1023+R1024+R1025+R1026</f>
        <v>605487.483642074</v>
      </c>
      <c r="S1027" s="51">
        <f>S1023+S1024+S1025+S1026</f>
        <v>779974.000631185</v>
      </c>
      <c r="T1027" s="51">
        <f>T1023+T1024+T1025+T1026</f>
        <v>799314.714168033</v>
      </c>
      <c r="U1027" s="51">
        <f>U1023+U1024+U1025+U1026</f>
        <v>817235.791846103</v>
      </c>
      <c r="V1027" s="51">
        <f>V1023+V1024+V1025+V1026</f>
        <v>833853.514982512</v>
      </c>
      <c r="W1027" s="51">
        <f>W1023+W1024+W1025+W1026</f>
        <v>1027773.45563547</v>
      </c>
      <c r="X1027" s="51">
        <f>X1023+X1024+X1025+X1026</f>
        <v>1042091.56704543</v>
      </c>
      <c r="Y1027" s="51">
        <f>Y1023+Y1024+Y1025+Y1026</f>
        <v>1055395.15490342</v>
      </c>
      <c r="Z1027" s="51">
        <f>Z1023+Z1024+Z1025+Z1026</f>
        <v>1067763.74304664</v>
      </c>
      <c r="AA1027" s="51">
        <f>AA1023+AA1024+AA1025+AA1026</f>
        <v>1079269.84559118</v>
      </c>
      <c r="AB1027" s="51">
        <f>AB1023+AB1024+AB1025+AB1026</f>
        <v>1089979.65611016</v>
      </c>
      <c r="AC1027" s="51">
        <f>AC1023+AC1024+AC1025+AC1026</f>
        <v>1099953.66322988</v>
      </c>
      <c r="AD1027" s="51">
        <f>AD1023+AD1024+AD1025+AD1026</f>
        <v>1109247.20092645</v>
      </c>
      <c r="AE1027" s="51">
        <f>AE1023+AE1024+AE1025+AE1026</f>
        <v>1274488.67935907</v>
      </c>
      <c r="AF1027" s="51">
        <f>AF1023+AF1024+AF1025+AF1026</f>
        <v>1291379.0428644</v>
      </c>
      <c r="AG1027" s="51">
        <f>AG1023+AG1024+AG1025+AG1026</f>
        <v>1307042.712555</v>
      </c>
      <c r="AH1027" s="51">
        <f>AH1023+AH1024+AH1025+AH1026</f>
        <v>1321578.88270028</v>
      </c>
      <c r="AI1027" s="51">
        <f>AI1023+AI1024+AI1025+AI1026</f>
        <v>1486802.72479662</v>
      </c>
      <c r="AJ1027" s="51">
        <f>AJ1023+AJ1024+AJ1025+AJ1026</f>
        <v>1499346.2974678</v>
      </c>
      <c r="AK1027" s="51">
        <f>AK1023+AK1024+AK1025+AK1026</f>
        <v>1511009.35754723</v>
      </c>
      <c r="AL1027" s="51">
        <f>AL1023+AL1024+AL1025+AL1026</f>
        <v>1521860.08357821</v>
      </c>
      <c r="AM1027" s="51">
        <f>AM1023+AM1024+AM1025+AM1026</f>
        <v>1531960.72165689</v>
      </c>
      <c r="AN1027" s="51">
        <f>AN1023+AN1024+AN1025+AN1026</f>
        <v>1541368.16238725</v>
      </c>
      <c r="AO1027" s="51">
        <f>AO1023+AO1024+AO1025+AO1026</f>
        <v>1550134.45669783</v>
      </c>
      <c r="AP1027" s="51">
        <f>AP1023+AP1024+AP1025+AP1026</f>
        <v>1558307.27737093</v>
      </c>
    </row>
    <row r="1028">
      <c r="A1028" s="11" t="inlineStr">
        <is>
          <t>VAT</t>
        </is>
      </c>
      <c r="B1028" s="14" t="inlineStr">
        <is>
          <t>AED</t>
        </is>
      </c>
      <c r="C1028" s="56">
        <f>SUM(G1028:R1028)</f>
        <v>255595.778290601</v>
      </c>
      <c r="D1028" s="56">
        <f>SUM(S1028:AD1028)</f>
        <v>561992.967053165</v>
      </c>
      <c r="E1028" s="56">
        <f>SUM(AE1028:AP1028)</f>
        <v>828346.590427691</v>
      </c>
      <c r="G1028" s="12">
        <f>G1027*Assumptions!$C$34/(1+Assumptions!$C$34)</f>
        <v>9202.70961632653</v>
      </c>
      <c r="H1028" s="12">
        <f>H1027*Assumptions!$C$34/(1+Assumptions!$C$34)</f>
        <v>10461.2769358367</v>
      </c>
      <c r="I1028" s="12">
        <f>I1027*Assumptions!$C$34/(1+Assumptions!$C$34)</f>
        <v>11621.8485675363</v>
      </c>
      <c r="J1028" s="12">
        <f>J1027*Assumptions!$C$34/(1+Assumptions!$C$34)</f>
        <v>12693.0020505307</v>
      </c>
      <c r="K1028" s="12">
        <f>K1027*Assumptions!$C$34/(1+Assumptions!$C$34)</f>
        <v>23682.4765358387</v>
      </c>
      <c r="L1028" s="12">
        <f>L1027*Assumptions!$C$34/(1+Assumptions!$C$34)</f>
        <v>24597.2619379661</v>
      </c>
      <c r="M1028" s="12">
        <f>M1027*Assumptions!$C$34/(1+Assumptions!$C$34)</f>
        <v>25443.6780755914</v>
      </c>
      <c r="N1028" s="12">
        <f>N1027*Assumptions!$C$34/(1+Assumptions!$C$34)</f>
        <v>26227.4449614295</v>
      </c>
      <c r="O1028" s="12">
        <f>O1027*Assumptions!$C$34/(1+Assumptions!$C$34)</f>
        <v>26953.7452646113</v>
      </c>
      <c r="P1028" s="12">
        <f>P1027*Assumptions!$C$34/(1+Assumptions!$C$34)</f>
        <v>27627.2798484368</v>
      </c>
      <c r="Q1028" s="12">
        <f>Q1027*Assumptions!$C$34/(1+Assumptions!$C$34)</f>
        <v>28252.3171802074</v>
      </c>
      <c r="R1028" s="12">
        <f>R1027*Assumptions!$C$34/(1+Assumptions!$C$34)</f>
        <v>28832.7373162892</v>
      </c>
      <c r="S1028" s="12">
        <f>S1027*Assumptions!$C$34/(1+Assumptions!$C$34)</f>
        <v>37141.6190776755</v>
      </c>
      <c r="T1028" s="12">
        <f>T1027*Assumptions!$C$34/(1+Assumptions!$C$34)</f>
        <v>38062.605436573</v>
      </c>
      <c r="U1028" s="12">
        <f>U1027*Assumptions!$C$34/(1+Assumptions!$C$34)</f>
        <v>38915.9900879097</v>
      </c>
      <c r="V1028" s="12">
        <f>V1027*Assumptions!$C$34/(1+Assumptions!$C$34)</f>
        <v>39707.3102372625</v>
      </c>
      <c r="W1028" s="12">
        <f>W1027*Assumptions!$C$34/(1+Assumptions!$C$34)</f>
        <v>48941.5931254988</v>
      </c>
      <c r="X1028" s="12">
        <f>X1027*Assumptions!$C$34/(1+Assumptions!$C$34)</f>
        <v>49623.4079545443</v>
      </c>
      <c r="Y1028" s="12">
        <f>Y1027*Assumptions!$C$34/(1+Assumptions!$C$34)</f>
        <v>50256.912138258</v>
      </c>
      <c r="Z1028" s="12">
        <f>Z1027*Assumptions!$C$34/(1+Assumptions!$C$34)</f>
        <v>50845.8925260305</v>
      </c>
      <c r="AA1028" s="12">
        <f>AA1027*Assumptions!$C$34/(1+Assumptions!$C$34)</f>
        <v>51393.8021710085</v>
      </c>
      <c r="AB1028" s="12">
        <f>AB1027*Assumptions!$C$34/(1+Assumptions!$C$34)</f>
        <v>51903.7931481031</v>
      </c>
      <c r="AC1028" s="12">
        <f>AC1027*Assumptions!$C$34/(1+Assumptions!$C$34)</f>
        <v>52378.7458680894</v>
      </c>
      <c r="AD1028" s="12">
        <f>AD1027*Assumptions!$C$34/(1+Assumptions!$C$34)</f>
        <v>52821.2952822118</v>
      </c>
      <c r="AE1028" s="12">
        <f>AE1027*Assumptions!$C$34/(1+Assumptions!$C$34)</f>
        <v>60689.9371123364</v>
      </c>
      <c r="AF1028" s="12">
        <f>AF1027*Assumptions!$C$34/(1+Assumptions!$C$34)</f>
        <v>61494.2401363999</v>
      </c>
      <c r="AG1028" s="12">
        <f>AG1027*Assumptions!$C$34/(1+Assumptions!$C$34)</f>
        <v>62240.1291692857</v>
      </c>
      <c r="AH1028" s="12">
        <f>AH1027*Assumptions!$C$34/(1+Assumptions!$C$34)</f>
        <v>62932.3277476323</v>
      </c>
      <c r="AI1028" s="12">
        <f>AI1027*Assumptions!$C$34/(1+Assumptions!$C$34)</f>
        <v>70800.1297522201</v>
      </c>
      <c r="AJ1028" s="12">
        <f>AJ1027*Assumptions!$C$34/(1+Assumptions!$C$34)</f>
        <v>71397.4427365617</v>
      </c>
      <c r="AK1028" s="12">
        <f>AK1027*Assumptions!$C$34/(1+Assumptions!$C$34)</f>
        <v>71952.8265498682</v>
      </c>
      <c r="AL1028" s="12">
        <f>AL1027*Assumptions!$C$34/(1+Assumptions!$C$34)</f>
        <v>72469.5277894387</v>
      </c>
      <c r="AM1028" s="12">
        <f>AM1027*Assumptions!$C$34/(1+Assumptions!$C$34)</f>
        <v>72950.51055509</v>
      </c>
      <c r="AN1028" s="12">
        <f>AN1027*Assumptions!$C$34/(1+Assumptions!$C$34)</f>
        <v>73398.4839232025</v>
      </c>
      <c r="AO1028" s="12">
        <f>AO1027*Assumptions!$C$34/(1+Assumptions!$C$34)</f>
        <v>73815.9265094206</v>
      </c>
      <c r="AP1028" s="12">
        <f>AP1027*Assumptions!$C$34/(1+Assumptions!$C$34)</f>
        <v>74205.1084462348</v>
      </c>
    </row>
    <row r="1029">
      <c r="A1029" s="11" t="inlineStr">
        <is>
          <t>App Store sales excluding VAT</t>
        </is>
      </c>
      <c r="B1029" s="14" t="inlineStr">
        <is>
          <t>AED</t>
        </is>
      </c>
      <c r="C1029" s="56">
        <f>SUM(G1029:R1029)</f>
        <v>3511915.56581202</v>
      </c>
      <c r="D1029" s="56">
        <f>SUM(S1029:AD1029)</f>
        <v>7479859.3410633</v>
      </c>
      <c r="E1029" s="56">
        <f>SUM(AE1029:AP1029)</f>
        <v>10970931.8085538</v>
      </c>
      <c r="G1029" s="12">
        <f>(G1023+G1024+G1025)/(1+Assumptions!$C$34)</f>
        <v>184054.192326531</v>
      </c>
      <c r="H1029" s="12">
        <f>(H1023+H1024+H1025)/(1+Assumptions!$C$34)</f>
        <v>209225.538716735</v>
      </c>
      <c r="I1029" s="12">
        <f>(I1023+I1024+I1025)/(1+Assumptions!$C$34)</f>
        <v>232436.971350727</v>
      </c>
      <c r="J1029" s="12">
        <f>(J1023+J1024+J1025)/(1+Assumptions!$C$34)</f>
        <v>253860.041010615</v>
      </c>
      <c r="K1029" s="12">
        <f>(K1023+K1024+K1025)/(1+Assumptions!$C$34)</f>
        <v>273649.530716774</v>
      </c>
      <c r="L1029" s="12">
        <f>(L1023+L1024+L1025)/(1+Assumptions!$C$34)</f>
        <v>291945.238759323</v>
      </c>
      <c r="M1029" s="12">
        <f>(M1023+M1024+M1025)/(1+Assumptions!$C$34)</f>
        <v>308873.561511828</v>
      </c>
      <c r="N1029" s="12">
        <f>(N1023+N1024+N1025)/(1+Assumptions!$C$34)</f>
        <v>324548.899228591</v>
      </c>
      <c r="O1029" s="12">
        <f>(O1023+O1024+O1025)/(1+Assumptions!$C$34)</f>
        <v>339074.905292226</v>
      </c>
      <c r="P1029" s="12">
        <f>(P1023+P1024+P1025)/(1+Assumptions!$C$34)</f>
        <v>352545.596968737</v>
      </c>
      <c r="Q1029" s="12">
        <f>(Q1023+Q1024+Q1025)/(1+Assumptions!$C$34)</f>
        <v>365046.343604147</v>
      </c>
      <c r="R1029" s="12">
        <f>(R1023+R1024+R1025)/(1+Assumptions!$C$34)</f>
        <v>376654.746325785</v>
      </c>
      <c r="S1029" s="12">
        <f>(S1023+S1024+S1025)/(1+Assumptions!$C$34)</f>
        <v>542832.381553509</v>
      </c>
      <c r="T1029" s="12">
        <f>(T1023+T1024+T1025)/(1+Assumptions!$C$34)</f>
        <v>561252.10873146</v>
      </c>
      <c r="U1029" s="12">
        <f>(U1023+U1024+U1025)/(1+Assumptions!$C$34)</f>
        <v>578319.801758194</v>
      </c>
      <c r="V1029" s="12">
        <f>(V1023+V1024+V1025)/(1+Assumptions!$C$34)</f>
        <v>594146.204745249</v>
      </c>
      <c r="W1029" s="12">
        <f>(W1023+W1024+W1025)/(1+Assumptions!$C$34)</f>
        <v>608831.862509975</v>
      </c>
      <c r="X1029" s="12">
        <f>(X1023+X1024+X1025)/(1+Assumptions!$C$34)</f>
        <v>622468.159090885</v>
      </c>
      <c r="Y1029" s="12">
        <f>(Y1023+Y1024+Y1025)/(1+Assumptions!$C$34)</f>
        <v>635138.24276516</v>
      </c>
      <c r="Z1029" s="12">
        <f>(Z1023+Z1024+Z1025)/(1+Assumptions!$C$34)</f>
        <v>646917.85052061</v>
      </c>
      <c r="AA1029" s="12">
        <f>(AA1023+AA1024+AA1025)/(1+Assumptions!$C$34)</f>
        <v>657876.043420171</v>
      </c>
      <c r="AB1029" s="12">
        <f>(AB1023+AB1024+AB1025)/(1+Assumptions!$C$34)</f>
        <v>668075.862962062</v>
      </c>
      <c r="AC1029" s="12">
        <f>(AC1023+AC1024+AC1025)/(1+Assumptions!$C$34)</f>
        <v>677574.917361787</v>
      </c>
      <c r="AD1029" s="12">
        <f>(AD1023+AD1024+AD1025)/(1+Assumptions!$C$34)</f>
        <v>686425.905644235</v>
      </c>
      <c r="AE1029" s="12">
        <f>(AE1023+AE1024+AE1025)/(1+Assumptions!$C$34)</f>
        <v>843798.742246729</v>
      </c>
      <c r="AF1029" s="12">
        <f>(AF1023+AF1024+AF1025)/(1+Assumptions!$C$34)</f>
        <v>859884.802727999</v>
      </c>
      <c r="AG1029" s="12">
        <f>(AG1023+AG1024+AG1025)/(1+Assumptions!$C$34)</f>
        <v>874802.583385713</v>
      </c>
      <c r="AH1029" s="12">
        <f>(AH1023+AH1024+AH1025)/(1+Assumptions!$C$34)</f>
        <v>888646.554952646</v>
      </c>
      <c r="AI1029" s="12">
        <f>(AI1023+AI1024+AI1025)/(1+Assumptions!$C$34)</f>
        <v>901502.595044403</v>
      </c>
      <c r="AJ1029" s="12">
        <f>(AJ1023+AJ1024+AJ1025)/(1+Assumptions!$C$34)</f>
        <v>913448.854731233</v>
      </c>
      <c r="AK1029" s="12">
        <f>(AK1023+AK1024+AK1025)/(1+Assumptions!$C$34)</f>
        <v>924556.530997364</v>
      </c>
      <c r="AL1029" s="12">
        <f>(AL1023+AL1024+AL1025)/(1+Assumptions!$C$34)</f>
        <v>934890.555788775</v>
      </c>
      <c r="AM1029" s="12">
        <f>(AM1023+AM1024+AM1025)/(1+Assumptions!$C$34)</f>
        <v>944510.2111018</v>
      </c>
      <c r="AN1029" s="12">
        <f>(AN1023+AN1024+AN1025)/(1+Assumptions!$C$34)</f>
        <v>953469.67846405</v>
      </c>
      <c r="AO1029" s="12">
        <f>(AO1023+AO1024+AO1025)/(1+Assumptions!$C$34)</f>
        <v>961818.530188411</v>
      </c>
      <c r="AP1029" s="12">
        <f>(AP1023+AP1024+AP1025)/(1+Assumptions!$C$34)</f>
        <v>969602.168924695</v>
      </c>
    </row>
    <row r="1030">
      <c r="A1030" s="11" t="inlineStr">
        <is>
          <t>Apple commission rate</t>
        </is>
      </c>
      <c r="B1030" s="14" t="inlineStr">
        <is>
          <t>rate</t>
        </is>
      </c>
      <c r="C1030" s="60">
        <f>IF(C1029=0,0,C1031/C1029)</f>
        <v>0.15</v>
      </c>
      <c r="D1030" s="60">
        <f>IF(D1029=0,0,D1031/D1029)</f>
        <v>0.2</v>
      </c>
      <c r="E1030" s="60">
        <f>IF(E1029=0,0,E1031/E1029)</f>
        <v>0.2</v>
      </c>
      <c r="G1030" s="17">
        <f>Assumptions!$C$35</f>
        <v>0.15</v>
      </c>
      <c r="H1030" s="17">
        <f>IF(AND(Assumptions!$C$38=1,G1032&gt;=Assumptions!$C$37),Assumptions!$C$36,Assumptions!$C$35)</f>
        <v>0.15</v>
      </c>
      <c r="I1030" s="17">
        <f>IF(AND(Assumptions!$C$38=1,H1032&gt;=Assumptions!$C$37),Assumptions!$C$36,Assumptions!$C$35)</f>
        <v>0.15</v>
      </c>
      <c r="J1030" s="17">
        <f>IF(AND(Assumptions!$C$38=1,I1032&gt;=Assumptions!$C$37),Assumptions!$C$36,Assumptions!$C$35)</f>
        <v>0.15</v>
      </c>
      <c r="K1030" s="17">
        <f>IF(AND(Assumptions!$C$38=1,J1032&gt;=Assumptions!$C$37),Assumptions!$C$36,Assumptions!$C$35)</f>
        <v>0.15</v>
      </c>
      <c r="L1030" s="17">
        <f>IF(AND(Assumptions!$C$38=1,K1032&gt;=Assumptions!$C$37),Assumptions!$C$36,Assumptions!$C$35)</f>
        <v>0.15</v>
      </c>
      <c r="M1030" s="17">
        <f>IF(AND(Assumptions!$C$38=1,L1032&gt;=Assumptions!$C$37),Assumptions!$C$36,Assumptions!$C$35)</f>
        <v>0.15</v>
      </c>
      <c r="N1030" s="17">
        <f>IF(AND(Assumptions!$C$38=1,M1032&gt;=Assumptions!$C$37),Assumptions!$C$36,Assumptions!$C$35)</f>
        <v>0.15</v>
      </c>
      <c r="O1030" s="17">
        <f>IF(AND(Assumptions!$C$38=1,N1032&gt;=Assumptions!$C$37),Assumptions!$C$36,Assumptions!$C$35)</f>
        <v>0.15</v>
      </c>
      <c r="P1030" s="17">
        <f>IF(AND(Assumptions!$C$38=1,O1032&gt;=Assumptions!$C$37),Assumptions!$C$36,Assumptions!$C$35)</f>
        <v>0.15</v>
      </c>
      <c r="Q1030" s="17">
        <f>IF(AND(Assumptions!$C$38=1,P1032&gt;=Assumptions!$C$37),Assumptions!$C$36,Assumptions!$C$35)</f>
        <v>0.15</v>
      </c>
      <c r="R1030" s="17">
        <f>IF(AND(Assumptions!$C$38=1,Q1032&gt;=Assumptions!$C$37),Assumptions!$C$36,Assumptions!$C$35)</f>
        <v>0.15</v>
      </c>
      <c r="S1030" s="17">
        <f>Assumptions!$C$39</f>
        <v>0.2</v>
      </c>
      <c r="T1030" s="17">
        <f>Assumptions!$C$39</f>
        <v>0.2</v>
      </c>
      <c r="U1030" s="17">
        <f>Assumptions!$C$39</f>
        <v>0.2</v>
      </c>
      <c r="V1030" s="17">
        <f>Assumptions!$C$39</f>
        <v>0.2</v>
      </c>
      <c r="W1030" s="17">
        <f>Assumptions!$C$39</f>
        <v>0.2</v>
      </c>
      <c r="X1030" s="17">
        <f>Assumptions!$C$39</f>
        <v>0.2</v>
      </c>
      <c r="Y1030" s="17">
        <f>Assumptions!$C$39</f>
        <v>0.2</v>
      </c>
      <c r="Z1030" s="17">
        <f>Assumptions!$C$39</f>
        <v>0.2</v>
      </c>
      <c r="AA1030" s="17">
        <f>Assumptions!$C$39</f>
        <v>0.2</v>
      </c>
      <c r="AB1030" s="17">
        <f>Assumptions!$C$39</f>
        <v>0.2</v>
      </c>
      <c r="AC1030" s="17">
        <f>Assumptions!$C$39</f>
        <v>0.2</v>
      </c>
      <c r="AD1030" s="17">
        <f>Assumptions!$C$39</f>
        <v>0.2</v>
      </c>
      <c r="AE1030" s="17">
        <f>Assumptions!$C$39</f>
        <v>0.2</v>
      </c>
      <c r="AF1030" s="17">
        <f>Assumptions!$C$39</f>
        <v>0.2</v>
      </c>
      <c r="AG1030" s="17">
        <f>Assumptions!$C$39</f>
        <v>0.2</v>
      </c>
      <c r="AH1030" s="17">
        <f>Assumptions!$C$39</f>
        <v>0.2</v>
      </c>
      <c r="AI1030" s="17">
        <f>Assumptions!$C$39</f>
        <v>0.2</v>
      </c>
      <c r="AJ1030" s="17">
        <f>Assumptions!$C$39</f>
        <v>0.2</v>
      </c>
      <c r="AK1030" s="17">
        <f>Assumptions!$C$39</f>
        <v>0.2</v>
      </c>
      <c r="AL1030" s="17">
        <f>Assumptions!$C$39</f>
        <v>0.2</v>
      </c>
      <c r="AM1030" s="17">
        <f>Assumptions!$C$39</f>
        <v>0.2</v>
      </c>
      <c r="AN1030" s="17">
        <f>Assumptions!$C$39</f>
        <v>0.2</v>
      </c>
      <c r="AO1030" s="17">
        <f>Assumptions!$C$39</f>
        <v>0.2</v>
      </c>
      <c r="AP1030" s="17">
        <f>Assumptions!$C$39</f>
        <v>0.2</v>
      </c>
    </row>
    <row r="1031">
      <c r="A1031" s="11" t="inlineStr">
        <is>
          <t>Apple commission</t>
        </is>
      </c>
      <c r="B1031" s="14" t="inlineStr">
        <is>
          <t>AED</t>
        </is>
      </c>
      <c r="C1031" s="56">
        <f>SUM(G1031:R1031)</f>
        <v>526787.334871803</v>
      </c>
      <c r="D1031" s="56">
        <f>SUM(S1031:AD1031)</f>
        <v>1495971.86821266</v>
      </c>
      <c r="E1031" s="56">
        <f>SUM(AE1031:AP1031)</f>
        <v>2194186.36171076</v>
      </c>
      <c r="G1031" s="12">
        <f>G1029*G1030</f>
        <v>27608.1288489796</v>
      </c>
      <c r="H1031" s="12">
        <f>H1029*H1030</f>
        <v>31383.8308075102</v>
      </c>
      <c r="I1031" s="12">
        <f>I1029*I1030</f>
        <v>34865.545702609</v>
      </c>
      <c r="J1031" s="12">
        <f>J1029*J1030</f>
        <v>38079.0061515922</v>
      </c>
      <c r="K1031" s="12">
        <f>K1029*K1030</f>
        <v>41047.429607516</v>
      </c>
      <c r="L1031" s="12">
        <f>L1029*L1030</f>
        <v>43791.7858138984</v>
      </c>
      <c r="M1031" s="12">
        <f>M1029*M1030</f>
        <v>46331.0342267742</v>
      </c>
      <c r="N1031" s="12">
        <f>N1029*N1030</f>
        <v>48682.3348842886</v>
      </c>
      <c r="O1031" s="12">
        <f>O1029*O1030</f>
        <v>50861.2357938339</v>
      </c>
      <c r="P1031" s="12">
        <f>P1029*P1030</f>
        <v>52881.8395453105</v>
      </c>
      <c r="Q1031" s="12">
        <f>Q1029*Q1030</f>
        <v>54756.9515406221</v>
      </c>
      <c r="R1031" s="12">
        <f>R1029*R1030</f>
        <v>56498.2119488677</v>
      </c>
      <c r="S1031" s="12">
        <f>S1029*S1030</f>
        <v>108566.476310702</v>
      </c>
      <c r="T1031" s="12">
        <f>T1029*T1030</f>
        <v>112250.421746292</v>
      </c>
      <c r="U1031" s="12">
        <f>U1029*U1030</f>
        <v>115663.960351639</v>
      </c>
      <c r="V1031" s="12">
        <f>V1029*V1030</f>
        <v>118829.24094905</v>
      </c>
      <c r="W1031" s="12">
        <f>W1029*W1030</f>
        <v>121766.372501995</v>
      </c>
      <c r="X1031" s="12">
        <f>X1029*X1030</f>
        <v>124493.631818177</v>
      </c>
      <c r="Y1031" s="12">
        <f>Y1029*Y1030</f>
        <v>127027.648553032</v>
      </c>
      <c r="Z1031" s="12">
        <f>Z1029*Z1030</f>
        <v>129383.570104122</v>
      </c>
      <c r="AA1031" s="12">
        <f>AA1029*AA1030</f>
        <v>131575.208684034</v>
      </c>
      <c r="AB1031" s="12">
        <f>AB1029*AB1030</f>
        <v>133615.172592412</v>
      </c>
      <c r="AC1031" s="12">
        <f>AC1029*AC1030</f>
        <v>135514.983472357</v>
      </c>
      <c r="AD1031" s="12">
        <f>AD1029*AD1030</f>
        <v>137285.181128847</v>
      </c>
      <c r="AE1031" s="12">
        <f>AE1029*AE1030</f>
        <v>168759.748449346</v>
      </c>
      <c r="AF1031" s="12">
        <f>AF1029*AF1030</f>
        <v>171976.9605456</v>
      </c>
      <c r="AG1031" s="12">
        <f>AG1029*AG1030</f>
        <v>174960.516677143</v>
      </c>
      <c r="AH1031" s="12">
        <f>AH1029*AH1030</f>
        <v>177729.310990529</v>
      </c>
      <c r="AI1031" s="12">
        <f>AI1029*AI1030</f>
        <v>180300.519008881</v>
      </c>
      <c r="AJ1031" s="12">
        <f>AJ1029*AJ1030</f>
        <v>182689.770946247</v>
      </c>
      <c r="AK1031" s="12">
        <f>AK1029*AK1030</f>
        <v>184911.306199473</v>
      </c>
      <c r="AL1031" s="12">
        <f>AL1029*AL1030</f>
        <v>186978.111157755</v>
      </c>
      <c r="AM1031" s="12">
        <f>AM1029*AM1030</f>
        <v>188902.04222036</v>
      </c>
      <c r="AN1031" s="12">
        <f>AN1029*AN1030</f>
        <v>190693.93569281</v>
      </c>
      <c r="AO1031" s="12">
        <f>AO1029*AO1030</f>
        <v>192363.706037682</v>
      </c>
      <c r="AP1031" s="12">
        <f>AP1029*AP1030</f>
        <v>193920.433784939</v>
      </c>
    </row>
    <row r="1032">
      <c r="A1032" s="11" t="inlineStr">
        <is>
          <t>App Store proceeds so far this year</t>
        </is>
      </c>
      <c r="B1032" s="14" t="inlineStr">
        <is>
          <t>USD</t>
        </is>
      </c>
      <c r="C1032" s="56">
        <f>R1032</f>
        <v>812832.738172965</v>
      </c>
      <c r="D1032" s="56">
        <f>AD1032</f>
        <v>1629377.11990487</v>
      </c>
      <c r="E1032" s="56">
        <f>AP1032</f>
        <v>2389855.80581159</v>
      </c>
      <c r="G1032" s="12">
        <f>(G1029-G1031)/Assumptions!$C$40</f>
        <v>42599.3365493672</v>
      </c>
      <c r="H1032" s="12">
        <f>G1032+(H1029-H1031)/Assumptions!$C$40</f>
        <v>91024.5803639961</v>
      </c>
      <c r="I1032" s="12">
        <f>H1032+(I1029-I1031)/Assumptions!$C$40</f>
        <v>144822.10947172</v>
      </c>
      <c r="J1032" s="12">
        <f>I1032+(J1029-J1031)/Assumptions!$C$40</f>
        <v>203578.007323054</v>
      </c>
      <c r="K1032" s="12">
        <f>J1032+(K1029-K1031)/Assumptions!$C$40</f>
        <v>266914.181893308</v>
      </c>
      <c r="L1032" s="12">
        <f>K1032+(L1029-L1031)/Assumptions!$C$40</f>
        <v>334484.897467283</v>
      </c>
      <c r="M1032" s="12">
        <f>L1032+(M1029-M1031)/Assumptions!$C$40</f>
        <v>405973.672766141</v>
      </c>
      <c r="N1032" s="12">
        <f>M1032+(N1029-N1031)/Assumptions!$C$40</f>
        <v>481090.504446005</v>
      </c>
      <c r="O1032" s="12">
        <f>N1032+(O1029-O1031)/Assumptions!$C$40</f>
        <v>559569.37973488</v>
      </c>
      <c r="P1032" s="12">
        <f>O1032+(P1029-P1031)/Assumptions!$C$40</f>
        <v>641166.046153784</v>
      </c>
      <c r="Q1032" s="12">
        <f>P1032+(Q1029-Q1031)/Assumptions!$C$40</f>
        <v>725656.009955969</v>
      </c>
      <c r="R1032" s="12">
        <f>Q1032+(R1029-R1031)/Assumptions!$C$40</f>
        <v>812832.738172965</v>
      </c>
      <c r="S1032" s="12">
        <f>(S1029-S1031)/Assumptions!$C$40</f>
        <v>118248.034102875</v>
      </c>
      <c r="T1032" s="12">
        <f>S1032+(T1029-T1031)/Assumptions!$C$40</f>
        <v>240508.534303056</v>
      </c>
      <c r="U1032" s="12">
        <f>T1032+(U1029-U1031)/Assumptions!$C$40</f>
        <v>366486.97988687</v>
      </c>
      <c r="V1032" s="12">
        <f>U1032+(V1029-V1031)/Assumptions!$C$40</f>
        <v>495912.974113201</v>
      </c>
      <c r="W1032" s="12">
        <f>V1032+(W1029-W1031)/Assumptions!$C$40</f>
        <v>628538.022447572</v>
      </c>
      <c r="X1032" s="12">
        <f>W1032+(X1029-X1031)/Assumptions!$C$40</f>
        <v>764133.537021489</v>
      </c>
      <c r="Y1032" s="12">
        <f>X1032+(Y1029-Y1031)/Assumptions!$C$40</f>
        <v>902489.042593205</v>
      </c>
      <c r="Z1032" s="12">
        <f>Y1032+(Z1029-Z1031)/Assumptions!$C$40</f>
        <v>1043410.56210757</v>
      </c>
      <c r="AA1032" s="12">
        <f>Z1032+(AA1029-AA1031)/Assumptions!$C$40</f>
        <v>1186719.16244416</v>
      </c>
      <c r="AB1032" s="12">
        <f>AA1032+(AB1029-AB1031)/Assumptions!$C$40</f>
        <v>1332249.64314386</v>
      </c>
      <c r="AC1032" s="12">
        <f>AB1032+(AC1029-AC1031)/Assumptions!$C$40</f>
        <v>1479849.35284826</v>
      </c>
      <c r="AD1032" s="12">
        <f>AC1032+(AD1029-AD1031)/Assumptions!$C$40</f>
        <v>1629377.11990487</v>
      </c>
      <c r="AE1032" s="12">
        <f>(AE1029-AE1031)/Assumptions!$C$40</f>
        <v>183809.120162664</v>
      </c>
      <c r="AF1032" s="12">
        <f>AE1032+(AF1029-AF1031)/Assumptions!$C$40</f>
        <v>371122.351526149</v>
      </c>
      <c r="AG1032" s="12">
        <f>AF1032+(AG1029-AG1031)/Assumptions!$C$40</f>
        <v>561685.201548905</v>
      </c>
      <c r="AH1032" s="12">
        <f>AG1032+(AH1029-AH1031)/Assumptions!$C$40</f>
        <v>755263.756746214</v>
      </c>
      <c r="AI1032" s="12">
        <f>AH1032+(AI1029-AI1031)/Assumptions!$C$40</f>
        <v>951642.81080626</v>
      </c>
      <c r="AJ1032" s="12">
        <f>AI1032+(AJ1029-AJ1031)/Assumptions!$C$40</f>
        <v>1150624.1814761</v>
      </c>
      <c r="AK1032" s="12">
        <f>AJ1032+(AK1029-AK1031)/Assumptions!$C$40</f>
        <v>1352025.19571651</v>
      </c>
      <c r="AL1032" s="12">
        <f>AK1032+(AL1029-AL1031)/Assumptions!$C$40</f>
        <v>1555677.32495572</v>
      </c>
      <c r="AM1032" s="12">
        <f>AL1032+(AM1029-AM1031)/Assumptions!$C$40</f>
        <v>1761424.9543312</v>
      </c>
      <c r="AN1032" s="12">
        <f>AM1032+(AN1029-AN1031)/Assumptions!$C$40</f>
        <v>1969124.27162766</v>
      </c>
      <c r="AO1032" s="12">
        <f>AN1032+(AO1029-AO1031)/Assumptions!$C$40</f>
        <v>2178642.26322758</v>
      </c>
      <c r="AP1032" s="12">
        <f>AO1032+(AP1029-AP1031)/Assumptions!$C$40</f>
        <v>2389855.80581159</v>
      </c>
    </row>
    <row r="1033">
      <c r="A1033" s="11" t="inlineStr">
        <is>
          <t>Membership, App Store (after VAT and Apple)</t>
        </is>
      </c>
      <c r="B1033" s="14" t="inlineStr">
        <is>
          <t>AED</t>
        </is>
      </c>
      <c r="C1033" s="56">
        <f>SUM(G1033:R1033)</f>
        <v>2985128.23094021</v>
      </c>
      <c r="D1033" s="56">
        <f>SUM(S1033:AD1033)</f>
        <v>5983887.47285064</v>
      </c>
      <c r="E1033" s="56">
        <f>SUM(AE1033:AP1033)</f>
        <v>8776745.44684305</v>
      </c>
      <c r="G1033" s="12">
        <f>G1029-G1031</f>
        <v>156446.063477551</v>
      </c>
      <c r="H1033" s="12">
        <f>H1029-H1031</f>
        <v>177841.707909225</v>
      </c>
      <c r="I1033" s="12">
        <f>I1029-I1031</f>
        <v>197571.425648118</v>
      </c>
      <c r="J1033" s="12">
        <f>J1029-J1031</f>
        <v>215781.034859023</v>
      </c>
      <c r="K1033" s="12">
        <f>K1029-K1031</f>
        <v>232602.101109258</v>
      </c>
      <c r="L1033" s="12">
        <f>L1029-L1031</f>
        <v>248153.452945424</v>
      </c>
      <c r="M1033" s="12">
        <f>M1029-M1031</f>
        <v>262542.527285054</v>
      </c>
      <c r="N1033" s="12">
        <f>N1029-N1031</f>
        <v>275866.564344302</v>
      </c>
      <c r="O1033" s="12">
        <f>O1029-O1031</f>
        <v>288213.669498392</v>
      </c>
      <c r="P1033" s="12">
        <f>P1029-P1031</f>
        <v>299663.757423426</v>
      </c>
      <c r="Q1033" s="12">
        <f>Q1029-Q1031</f>
        <v>310289.392063525</v>
      </c>
      <c r="R1033" s="12">
        <f>R1029-R1031</f>
        <v>320156.534376917</v>
      </c>
      <c r="S1033" s="12">
        <f>S1029-S1031</f>
        <v>434265.905242807</v>
      </c>
      <c r="T1033" s="12">
        <f>T1029-T1031</f>
        <v>449001.686985168</v>
      </c>
      <c r="U1033" s="12">
        <f>U1029-U1031</f>
        <v>462655.841406555</v>
      </c>
      <c r="V1033" s="12">
        <f>V1029-V1031</f>
        <v>475316.963796199</v>
      </c>
      <c r="W1033" s="12">
        <f>W1029-W1031</f>
        <v>487065.49000798</v>
      </c>
      <c r="X1033" s="12">
        <f>X1029-X1031</f>
        <v>497974.527272708</v>
      </c>
      <c r="Y1033" s="12">
        <f>Y1029-Y1031</f>
        <v>508110.594212128</v>
      </c>
      <c r="Z1033" s="12">
        <f>Z1029-Z1031</f>
        <v>517534.280416488</v>
      </c>
      <c r="AA1033" s="12">
        <f>AA1029-AA1031</f>
        <v>526300.834736137</v>
      </c>
      <c r="AB1033" s="12">
        <f>AB1029-AB1031</f>
        <v>534460.690369649</v>
      </c>
      <c r="AC1033" s="12">
        <f>AC1029-AC1031</f>
        <v>542059.93388943</v>
      </c>
      <c r="AD1033" s="12">
        <f>AD1029-AD1031</f>
        <v>549140.724515388</v>
      </c>
      <c r="AE1033" s="12">
        <f>AE1029-AE1031</f>
        <v>675038.993797383</v>
      </c>
      <c r="AF1033" s="12">
        <f>AF1029-AF1031</f>
        <v>687907.842182399</v>
      </c>
      <c r="AG1033" s="12">
        <f>AG1029-AG1031</f>
        <v>699842.066708571</v>
      </c>
      <c r="AH1033" s="12">
        <f>AH1029-AH1031</f>
        <v>710917.243962117</v>
      </c>
      <c r="AI1033" s="12">
        <f>AI1029-AI1031</f>
        <v>721202.076035522</v>
      </c>
      <c r="AJ1033" s="12">
        <f>AJ1029-AJ1031</f>
        <v>730759.083784987</v>
      </c>
      <c r="AK1033" s="12">
        <f>AK1029-AK1031</f>
        <v>739645.224797891</v>
      </c>
      <c r="AL1033" s="12">
        <f>AL1029-AL1031</f>
        <v>747912.44463102</v>
      </c>
      <c r="AM1033" s="12">
        <f>AM1029-AM1031</f>
        <v>755608.16888144</v>
      </c>
      <c r="AN1033" s="12">
        <f>AN1029-AN1031</f>
        <v>762775.74277124</v>
      </c>
      <c r="AO1033" s="12">
        <f>AO1029-AO1031</f>
        <v>769454.824150729</v>
      </c>
      <c r="AP1033" s="12">
        <f>AP1029-AP1031</f>
        <v>775681.735139756</v>
      </c>
    </row>
    <row r="1034">
      <c r="A1034" s="11" t="inlineStr">
        <is>
          <t>Company seats (after VAT)</t>
        </is>
      </c>
      <c r="B1034" s="14" t="inlineStr">
        <is>
          <t>AED</t>
        </is>
      </c>
      <c r="C1034" s="56">
        <f>SUM(G1034:R1034)</f>
        <v>1600000</v>
      </c>
      <c r="D1034" s="56">
        <f>SUM(S1034:AD1034)</f>
        <v>3760000</v>
      </c>
      <c r="E1034" s="56">
        <f>SUM(AE1034:AP1034)</f>
        <v>5596000</v>
      </c>
      <c r="G1034" s="12">
        <f>G1026/(1+Assumptions!$C$34)</f>
        <v>0</v>
      </c>
      <c r="H1034" s="12">
        <f>H1026/(1+Assumptions!$C$34)</f>
        <v>0</v>
      </c>
      <c r="I1034" s="12">
        <f>I1026/(1+Assumptions!$C$34)</f>
        <v>0</v>
      </c>
      <c r="J1034" s="12">
        <f>J1026/(1+Assumptions!$C$34)</f>
        <v>0</v>
      </c>
      <c r="K1034" s="12">
        <f>K1026/(1+Assumptions!$C$34)</f>
        <v>200000</v>
      </c>
      <c r="L1034" s="12">
        <f>L1026/(1+Assumptions!$C$34)</f>
        <v>200000</v>
      </c>
      <c r="M1034" s="12">
        <f>M1026/(1+Assumptions!$C$34)</f>
        <v>200000</v>
      </c>
      <c r="N1034" s="12">
        <f>N1026/(1+Assumptions!$C$34)</f>
        <v>200000</v>
      </c>
      <c r="O1034" s="12">
        <f>O1026/(1+Assumptions!$C$34)</f>
        <v>200000</v>
      </c>
      <c r="P1034" s="12">
        <f>P1026/(1+Assumptions!$C$34)</f>
        <v>200000</v>
      </c>
      <c r="Q1034" s="12">
        <f>Q1026/(1+Assumptions!$C$34)</f>
        <v>200000</v>
      </c>
      <c r="R1034" s="12">
        <f>R1026/(1+Assumptions!$C$34)</f>
        <v>200000</v>
      </c>
      <c r="S1034" s="12">
        <f>S1026/(1+Assumptions!$C$34)</f>
        <v>200000</v>
      </c>
      <c r="T1034" s="12">
        <f>T1026/(1+Assumptions!$C$34)</f>
        <v>200000</v>
      </c>
      <c r="U1034" s="12">
        <f>U1026/(1+Assumptions!$C$34)</f>
        <v>200000</v>
      </c>
      <c r="V1034" s="12">
        <f>V1026/(1+Assumptions!$C$34)</f>
        <v>200000</v>
      </c>
      <c r="W1034" s="12">
        <f>W1026/(1+Assumptions!$C$34)</f>
        <v>370000</v>
      </c>
      <c r="X1034" s="12">
        <f>X1026/(1+Assumptions!$C$34)</f>
        <v>370000</v>
      </c>
      <c r="Y1034" s="12">
        <f>Y1026/(1+Assumptions!$C$34)</f>
        <v>370000</v>
      </c>
      <c r="Z1034" s="12">
        <f>Z1026/(1+Assumptions!$C$34)</f>
        <v>370000</v>
      </c>
      <c r="AA1034" s="12">
        <f>AA1026/(1+Assumptions!$C$34)</f>
        <v>370000</v>
      </c>
      <c r="AB1034" s="12">
        <f>AB1026/(1+Assumptions!$C$34)</f>
        <v>370000</v>
      </c>
      <c r="AC1034" s="12">
        <f>AC1026/(1+Assumptions!$C$34)</f>
        <v>370000</v>
      </c>
      <c r="AD1034" s="12">
        <f>AD1026/(1+Assumptions!$C$34)</f>
        <v>370000</v>
      </c>
      <c r="AE1034" s="12">
        <f>AE1026/(1+Assumptions!$C$34)</f>
        <v>370000</v>
      </c>
      <c r="AF1034" s="12">
        <f>AF1026/(1+Assumptions!$C$34)</f>
        <v>370000</v>
      </c>
      <c r="AG1034" s="12">
        <f>AG1026/(1+Assumptions!$C$34)</f>
        <v>370000</v>
      </c>
      <c r="AH1034" s="12">
        <f>AH1026/(1+Assumptions!$C$34)</f>
        <v>370000</v>
      </c>
      <c r="AI1034" s="12">
        <f>AI1026/(1+Assumptions!$C$34)</f>
        <v>514500</v>
      </c>
      <c r="AJ1034" s="12">
        <f>AJ1026/(1+Assumptions!$C$34)</f>
        <v>514500</v>
      </c>
      <c r="AK1034" s="12">
        <f>AK1026/(1+Assumptions!$C$34)</f>
        <v>514500</v>
      </c>
      <c r="AL1034" s="12">
        <f>AL1026/(1+Assumptions!$C$34)</f>
        <v>514500</v>
      </c>
      <c r="AM1034" s="12">
        <f>AM1026/(1+Assumptions!$C$34)</f>
        <v>514500</v>
      </c>
      <c r="AN1034" s="12">
        <f>AN1026/(1+Assumptions!$C$34)</f>
        <v>514500</v>
      </c>
      <c r="AO1034" s="12">
        <f>AO1026/(1+Assumptions!$C$34)</f>
        <v>514500</v>
      </c>
      <c r="AP1034" s="12">
        <f>AP1026/(1+Assumptions!$C$34)</f>
        <v>514500</v>
      </c>
    </row>
    <row r="1035">
      <c r="A1035" s="11" t="inlineStr">
        <is>
          <t>Insurance commission</t>
        </is>
      </c>
      <c r="B1035" s="14" t="inlineStr">
        <is>
          <t>AED</t>
        </is>
      </c>
      <c r="C1035" s="56">
        <f>SUM(G1035:R1035)</f>
        <v>162097.078045111</v>
      </c>
      <c r="D1035" s="56">
        <f>SUM(S1035:AD1035)</f>
        <v>608661.274937511</v>
      </c>
      <c r="E1035" s="56">
        <f>SUM(AE1035:AP1035)</f>
        <v>979689.350823003</v>
      </c>
      <c r="G1035" s="12">
        <f>G1020*Assumptions!$C$43*Assumptions!$C$44/12</f>
        <v>0</v>
      </c>
      <c r="H1035" s="12">
        <f>H1020*Assumptions!$C$43*Assumptions!$C$44/12</f>
        <v>0</v>
      </c>
      <c r="I1035" s="12">
        <f>I1020*Assumptions!$C$43*Assumptions!$C$44/12</f>
        <v>0</v>
      </c>
      <c r="J1035" s="12">
        <f>J1020*Assumptions!$C$43*Assumptions!$C$44/12</f>
        <v>0</v>
      </c>
      <c r="K1035" s="12">
        <f>K1020*Assumptions!$C$43*Assumptions!$C$44/12</f>
        <v>0</v>
      </c>
      <c r="L1035" s="12">
        <f>L1020*Assumptions!$C$43*Assumptions!$C$44/12</f>
        <v>14099.2557262629</v>
      </c>
      <c r="M1035" s="12">
        <f>M1020*Assumptions!$C$43*Assumptions!$C$44/12</f>
        <v>17204.0370132195</v>
      </c>
      <c r="N1035" s="12">
        <f>N1020*Assumptions!$C$43*Assumptions!$C$44/12</f>
        <v>20253.3047415805</v>
      </c>
      <c r="O1035" s="12">
        <f>O1020*Assumptions!$C$43*Assumptions!$C$44/12</f>
        <v>23251.4214980557</v>
      </c>
      <c r="P1035" s="12">
        <f>P1020*Assumptions!$C$43*Assumptions!$C$44/12</f>
        <v>26202.3643013688</v>
      </c>
      <c r="Q1035" s="12">
        <f>Q1020*Assumptions!$C$43*Assumptions!$C$44/12</f>
        <v>29109.762593871</v>
      </c>
      <c r="R1035" s="12">
        <f>R1020*Assumptions!$C$43*Assumptions!$C$44/12</f>
        <v>31976.9321707529</v>
      </c>
      <c r="S1035" s="12">
        <f>S1020*Assumptions!$C$43*Assumptions!$C$44/12</f>
        <v>35163.4769331202</v>
      </c>
      <c r="T1035" s="12">
        <f>T1020*Assumptions!$C$43*Assumptions!$C$44/12</f>
        <v>38284.7445837749</v>
      </c>
      <c r="U1035" s="12">
        <f>U1020*Assumptions!$C$43*Assumptions!$C$44/12</f>
        <v>41345.871480536</v>
      </c>
      <c r="V1035" s="12">
        <f>V1020*Assumptions!$C$43*Assumptions!$C$44/12</f>
        <v>44351.5394320199</v>
      </c>
      <c r="W1035" s="12">
        <f>W1020*Assumptions!$C$43*Assumptions!$C$44/12</f>
        <v>47081.0205347197</v>
      </c>
      <c r="X1035" s="12">
        <f>X1020*Assumptions!$C$43*Assumptions!$C$44/12</f>
        <v>49763.2172121658</v>
      </c>
      <c r="Y1035" s="12">
        <f>Y1020*Assumptions!$C$43*Assumptions!$C$44/12</f>
        <v>52401.6979969645</v>
      </c>
      <c r="Z1035" s="12">
        <f>Z1020*Assumptions!$C$43*Assumptions!$C$44/12</f>
        <v>54999.7295337147</v>
      </c>
      <c r="AA1035" s="12">
        <f>AA1020*Assumptions!$C$43*Assumptions!$C$44/12</f>
        <v>57560.3052254145</v>
      </c>
      <c r="AB1035" s="12">
        <f>AB1020*Assumptions!$C$43*Assumptions!$C$44/12</f>
        <v>60086.1708971085</v>
      </c>
      <c r="AC1035" s="12">
        <f>AC1020*Assumptions!$C$43*Assumptions!$C$44/12</f>
        <v>62579.8478074175</v>
      </c>
      <c r="AD1035" s="12">
        <f>AD1020*Assumptions!$C$43*Assumptions!$C$44/12</f>
        <v>65043.6533005545</v>
      </c>
      <c r="AE1035" s="12">
        <f>AE1020*Assumptions!$C$43*Assumptions!$C$44/12</f>
        <v>67858.2336435706</v>
      </c>
      <c r="AF1035" s="12">
        <f>AF1020*Assumptions!$C$43*Assumptions!$C$44/12</f>
        <v>70616.1807067941</v>
      </c>
      <c r="AG1035" s="12">
        <f>AG1020*Assumptions!$C$43*Assumptions!$C$44/12</f>
        <v>73321.8961192608</v>
      </c>
      <c r="AH1035" s="12">
        <f>AH1020*Assumptions!$C$43*Assumptions!$C$44/12</f>
        <v>75979.3969763946</v>
      </c>
      <c r="AI1035" s="12">
        <f>AI1020*Assumptions!$C$43*Assumptions!$C$44/12</f>
        <v>78401.1033643284</v>
      </c>
      <c r="AJ1035" s="12">
        <f>AJ1020*Assumptions!$C$43*Assumptions!$C$44/12</f>
        <v>80781.6218984899</v>
      </c>
      <c r="AK1035" s="12">
        <f>AK1020*Assumptions!$C$43*Assumptions!$C$44/12</f>
        <v>83124.0257237077</v>
      </c>
      <c r="AL1035" s="12">
        <f>AL1020*Assumptions!$C$43*Assumptions!$C$44/12</f>
        <v>85431.1313712886</v>
      </c>
      <c r="AM1035" s="12">
        <f>AM1020*Assumptions!$C$43*Assumptions!$C$44/12</f>
        <v>87705.5228228085</v>
      </c>
      <c r="AN1035" s="12">
        <f>AN1020*Assumptions!$C$43*Assumptions!$C$44/12</f>
        <v>89949.5730900387</v>
      </c>
      <c r="AO1035" s="12">
        <f>AO1020*Assumptions!$C$43*Assumptions!$C$44/12</f>
        <v>92165.4635848432</v>
      </c>
      <c r="AP1035" s="12">
        <f>AP1020*Assumptions!$C$43*Assumptions!$C$44/12</f>
        <v>94355.2015214776</v>
      </c>
    </row>
    <row r="1036">
      <c r="A1036" s="11" t="inlineStr">
        <is>
          <t>Dispatches</t>
        </is>
      </c>
      <c r="B1036" s="14" t="inlineStr">
        <is>
          <t>cases</t>
        </is>
      </c>
      <c r="C1036" s="61">
        <f>SUM(G1036:R1036)</f>
        <v>64.2383697730561</v>
      </c>
      <c r="D1036" s="61">
        <f>SUM(S1036:AD1036)</f>
        <v>202.887091645837</v>
      </c>
      <c r="E1036" s="61">
        <f>SUM(AE1036:AP1036)</f>
        <v>326.563116941001</v>
      </c>
      <c r="G1036" s="62">
        <f>G1018*Assumptions!$C$58/12</f>
        <v>0.685714285714286</v>
      </c>
      <c r="H1036" s="62">
        <f>H1018*Assumptions!$C$58/12</f>
        <v>1.34057142857143</v>
      </c>
      <c r="I1036" s="62">
        <f>I1018*Assumptions!$C$58/12</f>
        <v>1.96716342857143</v>
      </c>
      <c r="J1036" s="62">
        <f>J1018*Assumptions!$C$58/12</f>
        <v>2.56783789714286</v>
      </c>
      <c r="K1036" s="62">
        <f>K1018*Assumptions!$C$58/12</f>
        <v>3.64472338468571</v>
      </c>
      <c r="L1036" s="62">
        <f>L1018*Assumptions!$C$58/12</f>
        <v>4.69975190875429</v>
      </c>
      <c r="M1036" s="62">
        <f>M1018*Assumptions!$C$58/12</f>
        <v>5.73467900440649</v>
      </c>
      <c r="N1036" s="62">
        <f>N1018*Assumptions!$C$58/12</f>
        <v>6.75110158052684</v>
      </c>
      <c r="O1036" s="62">
        <f>O1018*Assumptions!$C$58/12</f>
        <v>7.75047383268523</v>
      </c>
      <c r="P1036" s="62">
        <f>P1018*Assumptions!$C$58/12</f>
        <v>8.7341214337896</v>
      </c>
      <c r="Q1036" s="62">
        <f>Q1018*Assumptions!$C$58/12</f>
        <v>9.70325419795699</v>
      </c>
      <c r="R1036" s="62">
        <f>R1018*Assumptions!$C$58/12</f>
        <v>10.658977390251</v>
      </c>
      <c r="S1036" s="62">
        <f>S1018*Assumptions!$C$58/12</f>
        <v>11.7211589777067</v>
      </c>
      <c r="T1036" s="62">
        <f>T1018*Assumptions!$C$58/12</f>
        <v>12.761581527925</v>
      </c>
      <c r="U1036" s="62">
        <f>U1018*Assumptions!$C$58/12</f>
        <v>13.7819571601787</v>
      </c>
      <c r="V1036" s="62">
        <f>V1018*Assumptions!$C$58/12</f>
        <v>14.78384647734</v>
      </c>
      <c r="W1036" s="62">
        <f>W1018*Assumptions!$C$58/12</f>
        <v>15.6936735115732</v>
      </c>
      <c r="X1036" s="62">
        <f>X1018*Assumptions!$C$58/12</f>
        <v>16.5877390707219</v>
      </c>
      <c r="Y1036" s="62">
        <f>Y1018*Assumptions!$C$58/12</f>
        <v>17.4672326656548</v>
      </c>
      <c r="Z1036" s="62">
        <f>Z1018*Assumptions!$C$58/12</f>
        <v>18.3332431779049</v>
      </c>
      <c r="AA1036" s="62">
        <f>AA1018*Assumptions!$C$58/12</f>
        <v>19.1867684084715</v>
      </c>
      <c r="AB1036" s="62">
        <f>AB1018*Assumptions!$C$58/12</f>
        <v>20.0287236323695</v>
      </c>
      <c r="AC1036" s="62">
        <f>AC1018*Assumptions!$C$58/12</f>
        <v>20.8599492691392</v>
      </c>
      <c r="AD1036" s="62">
        <f>AD1018*Assumptions!$C$58/12</f>
        <v>21.6812177668515</v>
      </c>
      <c r="AE1036" s="62">
        <f>AE1018*Assumptions!$C$58/12</f>
        <v>22.6194112145235</v>
      </c>
      <c r="AF1036" s="62">
        <f>AF1018*Assumptions!$C$58/12</f>
        <v>23.5387269022647</v>
      </c>
      <c r="AG1036" s="62">
        <f>AG1018*Assumptions!$C$58/12</f>
        <v>24.4406320397536</v>
      </c>
      <c r="AH1036" s="62">
        <f>AH1018*Assumptions!$C$58/12</f>
        <v>25.3264656587982</v>
      </c>
      <c r="AI1036" s="62">
        <f>AI1018*Assumptions!$C$58/12</f>
        <v>26.1337011214428</v>
      </c>
      <c r="AJ1036" s="62">
        <f>AJ1018*Assumptions!$C$58/12</f>
        <v>26.9272072994966</v>
      </c>
      <c r="AK1036" s="62">
        <f>AK1018*Assumptions!$C$58/12</f>
        <v>27.7080085745692</v>
      </c>
      <c r="AL1036" s="62">
        <f>AL1018*Assumptions!$C$58/12</f>
        <v>28.4770437904295</v>
      </c>
      <c r="AM1036" s="62">
        <f>AM1018*Assumptions!$C$58/12</f>
        <v>29.2351742742695</v>
      </c>
      <c r="AN1036" s="62">
        <f>AN1018*Assumptions!$C$58/12</f>
        <v>29.9831910300129</v>
      </c>
      <c r="AO1036" s="62">
        <f>AO1018*Assumptions!$C$58/12</f>
        <v>30.7218211949477</v>
      </c>
      <c r="AP1036" s="62">
        <f>AP1018*Assumptions!$C$58/12</f>
        <v>31.4517338404925</v>
      </c>
    </row>
    <row r="1037">
      <c r="A1037" s="35" t="inlineStr">
        <is>
          <t>Direct costs (AED)</t>
        </is>
      </c>
      <c r="B1037" s="14" t="inlineStr">
        <is>
          <t>AED</t>
        </is>
      </c>
      <c r="C1037" s="56">
        <f>SUM(G1037:R1037)</f>
        <v>96357.5546595842</v>
      </c>
      <c r="D1037" s="56">
        <f>SUM(S1037:AD1037)</f>
        <v>304330.637468755</v>
      </c>
      <c r="E1037" s="56">
        <f>SUM(AE1037:AP1037)</f>
        <v>489844.675411501</v>
      </c>
      <c r="G1037" s="12">
        <f>G1036*Assumptions!$C$46*Assumptions!$C$47*Assumptions!$C$48*Assumptions!$C$45</f>
        <v>1028.57142857143</v>
      </c>
      <c r="H1037" s="12">
        <f>H1036*Assumptions!$C$46*Assumptions!$C$47*Assumptions!$C$48*Assumptions!$C$45</f>
        <v>2010.85714285714</v>
      </c>
      <c r="I1037" s="12">
        <f>I1036*Assumptions!$C$46*Assumptions!$C$47*Assumptions!$C$48*Assumptions!$C$45</f>
        <v>2950.74514285714</v>
      </c>
      <c r="J1037" s="12">
        <f>J1036*Assumptions!$C$46*Assumptions!$C$47*Assumptions!$C$48*Assumptions!$C$45</f>
        <v>3851.75684571429</v>
      </c>
      <c r="K1037" s="12">
        <f>K1036*Assumptions!$C$46*Assumptions!$C$47*Assumptions!$C$48*Assumptions!$C$45</f>
        <v>5467.08507702857</v>
      </c>
      <c r="L1037" s="12">
        <f>L1036*Assumptions!$C$46*Assumptions!$C$47*Assumptions!$C$48*Assumptions!$C$45</f>
        <v>7049.62786313143</v>
      </c>
      <c r="M1037" s="12">
        <f>M1036*Assumptions!$C$46*Assumptions!$C$47*Assumptions!$C$48*Assumptions!$C$45</f>
        <v>8602.01850660974</v>
      </c>
      <c r="N1037" s="12">
        <f>N1036*Assumptions!$C$46*Assumptions!$C$47*Assumptions!$C$48*Assumptions!$C$45</f>
        <v>10126.6523707903</v>
      </c>
      <c r="O1037" s="12">
        <f>O1036*Assumptions!$C$46*Assumptions!$C$47*Assumptions!$C$48*Assumptions!$C$45</f>
        <v>11625.7107490278</v>
      </c>
      <c r="P1037" s="12">
        <f>P1036*Assumptions!$C$46*Assumptions!$C$47*Assumptions!$C$48*Assumptions!$C$45</f>
        <v>13101.1821506844</v>
      </c>
      <c r="Q1037" s="12">
        <f>Q1036*Assumptions!$C$46*Assumptions!$C$47*Assumptions!$C$48*Assumptions!$C$45</f>
        <v>14554.8812969355</v>
      </c>
      <c r="R1037" s="12">
        <f>R1036*Assumptions!$C$46*Assumptions!$C$47*Assumptions!$C$48*Assumptions!$C$45</f>
        <v>15988.4660853765</v>
      </c>
      <c r="S1037" s="12">
        <f>S1036*Assumptions!$C$46*Assumptions!$C$47*Assumptions!$C$48*Assumptions!$C$45</f>
        <v>17581.7384665601</v>
      </c>
      <c r="T1037" s="12">
        <f>T1036*Assumptions!$C$46*Assumptions!$C$47*Assumptions!$C$48*Assumptions!$C$45</f>
        <v>19142.3722918874</v>
      </c>
      <c r="U1037" s="12">
        <f>U1036*Assumptions!$C$46*Assumptions!$C$47*Assumptions!$C$48*Assumptions!$C$45</f>
        <v>20672.935740268</v>
      </c>
      <c r="V1037" s="12">
        <f>V1036*Assumptions!$C$46*Assumptions!$C$47*Assumptions!$C$48*Assumptions!$C$45</f>
        <v>22175.76971601</v>
      </c>
      <c r="W1037" s="12">
        <f>W1036*Assumptions!$C$46*Assumptions!$C$47*Assumptions!$C$48*Assumptions!$C$45</f>
        <v>23540.5102673598</v>
      </c>
      <c r="X1037" s="12">
        <f>X1036*Assumptions!$C$46*Assumptions!$C$47*Assumptions!$C$48*Assumptions!$C$45</f>
        <v>24881.6086060829</v>
      </c>
      <c r="Y1037" s="12">
        <f>Y1036*Assumptions!$C$46*Assumptions!$C$47*Assumptions!$C$48*Assumptions!$C$45</f>
        <v>26200.8489984822</v>
      </c>
      <c r="Z1037" s="12">
        <f>Z1036*Assumptions!$C$46*Assumptions!$C$47*Assumptions!$C$48*Assumptions!$C$45</f>
        <v>27499.8647668573</v>
      </c>
      <c r="AA1037" s="12">
        <f>AA1036*Assumptions!$C$46*Assumptions!$C$47*Assumptions!$C$48*Assumptions!$C$45</f>
        <v>28780.1526127073</v>
      </c>
      <c r="AB1037" s="12">
        <f>AB1036*Assumptions!$C$46*Assumptions!$C$47*Assumptions!$C$48*Assumptions!$C$45</f>
        <v>30043.0854485543</v>
      </c>
      <c r="AC1037" s="12">
        <f>AC1036*Assumptions!$C$46*Assumptions!$C$47*Assumptions!$C$48*Assumptions!$C$45</f>
        <v>31289.9239037087</v>
      </c>
      <c r="AD1037" s="12">
        <f>AD1036*Assumptions!$C$46*Assumptions!$C$47*Assumptions!$C$48*Assumptions!$C$45</f>
        <v>32521.8266502772</v>
      </c>
      <c r="AE1037" s="12">
        <f>AE1036*Assumptions!$C$46*Assumptions!$C$47*Assumptions!$C$48*Assumptions!$C$45</f>
        <v>33929.1168217853</v>
      </c>
      <c r="AF1037" s="12">
        <f>AF1036*Assumptions!$C$46*Assumptions!$C$47*Assumptions!$C$48*Assumptions!$C$45</f>
        <v>35308.0903533971</v>
      </c>
      <c r="AG1037" s="12">
        <f>AG1036*Assumptions!$C$46*Assumptions!$C$47*Assumptions!$C$48*Assumptions!$C$45</f>
        <v>36660.9480596304</v>
      </c>
      <c r="AH1037" s="12">
        <f>AH1036*Assumptions!$C$46*Assumptions!$C$47*Assumptions!$C$48*Assumptions!$C$45</f>
        <v>37989.6984881973</v>
      </c>
      <c r="AI1037" s="12">
        <f>AI1036*Assumptions!$C$46*Assumptions!$C$47*Assumptions!$C$48*Assumptions!$C$45</f>
        <v>39200.5516821642</v>
      </c>
      <c r="AJ1037" s="12">
        <f>AJ1036*Assumptions!$C$46*Assumptions!$C$47*Assumptions!$C$48*Assumptions!$C$45</f>
        <v>40390.8109492449</v>
      </c>
      <c r="AK1037" s="12">
        <f>AK1036*Assumptions!$C$46*Assumptions!$C$47*Assumptions!$C$48*Assumptions!$C$45</f>
        <v>41562.0128618538</v>
      </c>
      <c r="AL1037" s="12">
        <f>AL1036*Assumptions!$C$46*Assumptions!$C$47*Assumptions!$C$48*Assumptions!$C$45</f>
        <v>42715.5656856443</v>
      </c>
      <c r="AM1037" s="12">
        <f>AM1036*Assumptions!$C$46*Assumptions!$C$47*Assumptions!$C$48*Assumptions!$C$45</f>
        <v>43852.7614114042</v>
      </c>
      <c r="AN1037" s="12">
        <f>AN1036*Assumptions!$C$46*Assumptions!$C$47*Assumptions!$C$48*Assumptions!$C$45</f>
        <v>44974.7865450194</v>
      </c>
      <c r="AO1037" s="12">
        <f>AO1036*Assumptions!$C$46*Assumptions!$C$47*Assumptions!$C$48*Assumptions!$C$45</f>
        <v>46082.7317924216</v>
      </c>
      <c r="AP1037" s="12">
        <f>AP1036*Assumptions!$C$46*Assumptions!$C$47*Assumptions!$C$48*Assumptions!$C$45</f>
        <v>47177.6007607388</v>
      </c>
    </row>
    <row r="1038">
      <c r="A1038" s="11" t="inlineStr">
        <is>
          <t>Law-firm panel membership</t>
        </is>
      </c>
      <c r="B1038" s="14" t="inlineStr">
        <is>
          <t>AED</t>
        </is>
      </c>
      <c r="C1038" s="56">
        <f>SUM(G1038:R1038)</f>
        <v>0</v>
      </c>
      <c r="D1038" s="56">
        <f>SUM(S1038:AD1038)</f>
        <v>0</v>
      </c>
      <c r="E1038" s="56">
        <f>SUM(AE1038:AP1038)</f>
        <v>240000</v>
      </c>
      <c r="G1038" s="12">
        <f>IF(G996&gt;=Assumptions!$C$50,Assumptions!$C$49*Assumptions!$C$51,0)</f>
        <v>0</v>
      </c>
      <c r="H1038" s="12">
        <f>IF(H996&gt;=Assumptions!$C$50,Assumptions!$C$49*Assumptions!$C$51,0)</f>
        <v>0</v>
      </c>
      <c r="I1038" s="12">
        <f>IF(I996&gt;=Assumptions!$C$50,Assumptions!$C$49*Assumptions!$C$51,0)</f>
        <v>0</v>
      </c>
      <c r="J1038" s="12">
        <f>IF(J996&gt;=Assumptions!$C$50,Assumptions!$C$49*Assumptions!$C$51,0)</f>
        <v>0</v>
      </c>
      <c r="K1038" s="12">
        <f>IF(K996&gt;=Assumptions!$C$50,Assumptions!$C$49*Assumptions!$C$51,0)</f>
        <v>0</v>
      </c>
      <c r="L1038" s="12">
        <f>IF(L996&gt;=Assumptions!$C$50,Assumptions!$C$49*Assumptions!$C$51,0)</f>
        <v>0</v>
      </c>
      <c r="M1038" s="12">
        <f>IF(M996&gt;=Assumptions!$C$50,Assumptions!$C$49*Assumptions!$C$51,0)</f>
        <v>0</v>
      </c>
      <c r="N1038" s="12">
        <f>IF(N996&gt;=Assumptions!$C$50,Assumptions!$C$49*Assumptions!$C$51,0)</f>
        <v>0</v>
      </c>
      <c r="O1038" s="12">
        <f>IF(O996&gt;=Assumptions!$C$50,Assumptions!$C$49*Assumptions!$C$51,0)</f>
        <v>0</v>
      </c>
      <c r="P1038" s="12">
        <f>IF(P996&gt;=Assumptions!$C$50,Assumptions!$C$49*Assumptions!$C$51,0)</f>
        <v>0</v>
      </c>
      <c r="Q1038" s="12">
        <f>IF(Q996&gt;=Assumptions!$C$50,Assumptions!$C$49*Assumptions!$C$51,0)</f>
        <v>0</v>
      </c>
      <c r="R1038" s="12">
        <f>IF(R996&gt;=Assumptions!$C$50,Assumptions!$C$49*Assumptions!$C$51,0)</f>
        <v>0</v>
      </c>
      <c r="S1038" s="12">
        <f>IF(S996&gt;=Assumptions!$C$50,Assumptions!$C$49*Assumptions!$C$51,0)</f>
        <v>0</v>
      </c>
      <c r="T1038" s="12">
        <f>IF(T996&gt;=Assumptions!$C$50,Assumptions!$C$49*Assumptions!$C$51,0)</f>
        <v>0</v>
      </c>
      <c r="U1038" s="12">
        <f>IF(U996&gt;=Assumptions!$C$50,Assumptions!$C$49*Assumptions!$C$51,0)</f>
        <v>0</v>
      </c>
      <c r="V1038" s="12">
        <f>IF(V996&gt;=Assumptions!$C$50,Assumptions!$C$49*Assumptions!$C$51,0)</f>
        <v>0</v>
      </c>
      <c r="W1038" s="12">
        <f>IF(W996&gt;=Assumptions!$C$50,Assumptions!$C$49*Assumptions!$C$51,0)</f>
        <v>0</v>
      </c>
      <c r="X1038" s="12">
        <f>IF(X996&gt;=Assumptions!$C$50,Assumptions!$C$49*Assumptions!$C$51,0)</f>
        <v>0</v>
      </c>
      <c r="Y1038" s="12">
        <f>IF(Y996&gt;=Assumptions!$C$50,Assumptions!$C$49*Assumptions!$C$51,0)</f>
        <v>0</v>
      </c>
      <c r="Z1038" s="12">
        <f>IF(Z996&gt;=Assumptions!$C$50,Assumptions!$C$49*Assumptions!$C$51,0)</f>
        <v>0</v>
      </c>
      <c r="AA1038" s="12">
        <f>IF(AA996&gt;=Assumptions!$C$50,Assumptions!$C$49*Assumptions!$C$51,0)</f>
        <v>0</v>
      </c>
      <c r="AB1038" s="12">
        <f>IF(AB996&gt;=Assumptions!$C$50,Assumptions!$C$49*Assumptions!$C$51,0)</f>
        <v>0</v>
      </c>
      <c r="AC1038" s="12">
        <f>IF(AC996&gt;=Assumptions!$C$50,Assumptions!$C$49*Assumptions!$C$51,0)</f>
        <v>0</v>
      </c>
      <c r="AD1038" s="12">
        <f>IF(AD996&gt;=Assumptions!$C$50,Assumptions!$C$49*Assumptions!$C$51,0)</f>
        <v>0</v>
      </c>
      <c r="AE1038" s="12">
        <f>IF(AE996&gt;=Assumptions!$C$50,Assumptions!$C$49*Assumptions!$C$51,0)</f>
        <v>20000</v>
      </c>
      <c r="AF1038" s="12">
        <f>IF(AF996&gt;=Assumptions!$C$50,Assumptions!$C$49*Assumptions!$C$51,0)</f>
        <v>20000</v>
      </c>
      <c r="AG1038" s="12">
        <f>IF(AG996&gt;=Assumptions!$C$50,Assumptions!$C$49*Assumptions!$C$51,0)</f>
        <v>20000</v>
      </c>
      <c r="AH1038" s="12">
        <f>IF(AH996&gt;=Assumptions!$C$50,Assumptions!$C$49*Assumptions!$C$51,0)</f>
        <v>20000</v>
      </c>
      <c r="AI1038" s="12">
        <f>IF(AI996&gt;=Assumptions!$C$50,Assumptions!$C$49*Assumptions!$C$51,0)</f>
        <v>20000</v>
      </c>
      <c r="AJ1038" s="12">
        <f>IF(AJ996&gt;=Assumptions!$C$50,Assumptions!$C$49*Assumptions!$C$51,0)</f>
        <v>20000</v>
      </c>
      <c r="AK1038" s="12">
        <f>IF(AK996&gt;=Assumptions!$C$50,Assumptions!$C$49*Assumptions!$C$51,0)</f>
        <v>20000</v>
      </c>
      <c r="AL1038" s="12">
        <f>IF(AL996&gt;=Assumptions!$C$50,Assumptions!$C$49*Assumptions!$C$51,0)</f>
        <v>20000</v>
      </c>
      <c r="AM1038" s="12">
        <f>IF(AM996&gt;=Assumptions!$C$50,Assumptions!$C$49*Assumptions!$C$51,0)</f>
        <v>20000</v>
      </c>
      <c r="AN1038" s="12">
        <f>IF(AN996&gt;=Assumptions!$C$50,Assumptions!$C$49*Assumptions!$C$51,0)</f>
        <v>20000</v>
      </c>
      <c r="AO1038" s="12">
        <f>IF(AO996&gt;=Assumptions!$C$50,Assumptions!$C$49*Assumptions!$C$51,0)</f>
        <v>20000</v>
      </c>
      <c r="AP1038" s="12">
        <f>IF(AP996&gt;=Assumptions!$C$50,Assumptions!$C$49*Assumptions!$C$51,0)</f>
        <v>20000</v>
      </c>
    </row>
    <row r="1039">
      <c r="A1039" s="38" t="inlineStr">
        <is>
          <t>Net revenue</t>
        </is>
      </c>
      <c r="B1039" s="58" t="inlineStr">
        <is>
          <t>AED</t>
        </is>
      </c>
      <c r="C1039" s="59">
        <f>SUM(G1039:R1039)</f>
        <v>4843582.86364491</v>
      </c>
      <c r="D1039" s="59">
        <f>SUM(S1039:AD1039)</f>
        <v>10656879.3852569</v>
      </c>
      <c r="E1039" s="59">
        <f>SUM(AE1039:AP1039)</f>
        <v>16082279.4730776</v>
      </c>
      <c r="F1039" s="40" t="n"/>
      <c r="G1039" s="51">
        <f>G1033+G1034+G1035+G1037+G1038</f>
        <v>157474.634906122</v>
      </c>
      <c r="H1039" s="51">
        <f>H1033+H1034+H1035+H1037+H1038</f>
        <v>179852.565052082</v>
      </c>
      <c r="I1039" s="51">
        <f>I1033+I1034+I1035+I1037+I1038</f>
        <v>200522.170790975</v>
      </c>
      <c r="J1039" s="51">
        <f>J1033+J1034+J1035+J1037+J1038</f>
        <v>219632.791704737</v>
      </c>
      <c r="K1039" s="51">
        <f>K1033+K1034+K1035+K1037+K1038</f>
        <v>438069.186186286</v>
      </c>
      <c r="L1039" s="51">
        <f>L1033+L1034+L1035+L1037+L1038</f>
        <v>469302.336534819</v>
      </c>
      <c r="M1039" s="51">
        <f>M1033+M1034+M1035+M1037+M1038</f>
        <v>488348.582804883</v>
      </c>
      <c r="N1039" s="51">
        <f>N1033+N1034+N1035+N1037+N1038</f>
        <v>506246.521456673</v>
      </c>
      <c r="O1039" s="51">
        <f>O1033+O1034+O1035+O1037+O1038</f>
        <v>523090.801745476</v>
      </c>
      <c r="P1039" s="51">
        <f>P1033+P1034+P1035+P1037+P1038</f>
        <v>538967.30387548</v>
      </c>
      <c r="Q1039" s="51">
        <f>Q1033+Q1034+Q1035+Q1037+Q1038</f>
        <v>553954.035954332</v>
      </c>
      <c r="R1039" s="51">
        <f>R1033+R1034+R1035+R1037+R1038</f>
        <v>568121.932633046</v>
      </c>
      <c r="S1039" s="51">
        <f>S1033+S1034+S1035+S1037+S1038</f>
        <v>687011.120642488</v>
      </c>
      <c r="T1039" s="51">
        <f>T1033+T1034+T1035+T1037+T1038</f>
        <v>706428.80386083</v>
      </c>
      <c r="U1039" s="51">
        <f>U1033+U1034+U1035+U1037+U1038</f>
        <v>724674.648627359</v>
      </c>
      <c r="V1039" s="51">
        <f>V1033+V1034+V1035+V1037+V1038</f>
        <v>741844.272944229</v>
      </c>
      <c r="W1039" s="51">
        <f>W1033+W1034+W1035+W1037+W1038</f>
        <v>927687.02081006</v>
      </c>
      <c r="X1039" s="51">
        <f>X1033+X1034+X1035+X1037+X1038</f>
        <v>942619.353090957</v>
      </c>
      <c r="Y1039" s="51">
        <f>Y1033+Y1034+Y1035+Y1037+Y1038</f>
        <v>956713.141207574</v>
      </c>
      <c r="Z1039" s="51">
        <f>Z1033+Z1034+Z1035+Z1037+Z1038</f>
        <v>970033.87471706</v>
      </c>
      <c r="AA1039" s="51">
        <f>AA1033+AA1034+AA1035+AA1037+AA1038</f>
        <v>982641.292574258</v>
      </c>
      <c r="AB1039" s="51">
        <f>AB1033+AB1034+AB1035+AB1037+AB1038</f>
        <v>994589.946715312</v>
      </c>
      <c r="AC1039" s="51">
        <f>AC1033+AC1034+AC1035+AC1037+AC1038</f>
        <v>1005929.70560056</v>
      </c>
      <c r="AD1039" s="51">
        <f>AD1033+AD1034+AD1035+AD1037+AD1038</f>
        <v>1016706.20446622</v>
      </c>
      <c r="AE1039" s="51">
        <f>AE1033+AE1034+AE1035+AE1037+AE1038</f>
        <v>1166826.34426274</v>
      </c>
      <c r="AF1039" s="51">
        <f>AF1033+AF1034+AF1035+AF1037+AF1038</f>
        <v>1183832.11324259</v>
      </c>
      <c r="AG1039" s="51">
        <f>AG1033+AG1034+AG1035+AG1037+AG1038</f>
        <v>1199824.91088746</v>
      </c>
      <c r="AH1039" s="51">
        <f>AH1033+AH1034+AH1035+AH1037+AH1038</f>
        <v>1214886.33942671</v>
      </c>
      <c r="AI1039" s="51">
        <f>AI1033+AI1034+AI1035+AI1037+AI1038</f>
        <v>1373303.73108201</v>
      </c>
      <c r="AJ1039" s="51">
        <f>AJ1033+AJ1034+AJ1035+AJ1037+AJ1038</f>
        <v>1386431.51663272</v>
      </c>
      <c r="AK1039" s="51">
        <f>AK1033+AK1034+AK1035+AK1037+AK1038</f>
        <v>1398831.26338345</v>
      </c>
      <c r="AL1039" s="51">
        <f>AL1033+AL1034+AL1035+AL1037+AL1038</f>
        <v>1410559.14168795</v>
      </c>
      <c r="AM1039" s="51">
        <f>AM1033+AM1034+AM1035+AM1037+AM1038</f>
        <v>1421666.45311565</v>
      </c>
      <c r="AN1039" s="51">
        <f>AN1033+AN1034+AN1035+AN1037+AN1038</f>
        <v>1432200.1024063</v>
      </c>
      <c r="AO1039" s="51">
        <f>AO1033+AO1034+AO1035+AO1037+AO1038</f>
        <v>1442203.01952799</v>
      </c>
      <c r="AP1039" s="51">
        <f>AP1033+AP1034+AP1035+AP1037+AP1038</f>
        <v>1451714.53742197</v>
      </c>
    </row>
    <row r="1042">
      <c r="A1042" s="11" t="inlineStr">
        <is>
          <t>ID checks</t>
        </is>
      </c>
      <c r="B1042" s="14" t="inlineStr">
        <is>
          <t>AED</t>
        </is>
      </c>
      <c r="C1042" s="56">
        <f>SUM(G1042:R1042)</f>
        <v>97828.5714285714</v>
      </c>
      <c r="D1042" s="56">
        <f>SUM(S1042:AD1042)</f>
        <v>135771.428571429</v>
      </c>
      <c r="E1042" s="56">
        <f>SUM(AE1042:AP1042)</f>
        <v>157714.285714286</v>
      </c>
      <c r="G1042" s="12">
        <f>(G1004+G1014)*Assumptions!$C$54</f>
        <v>5485.71428571429</v>
      </c>
      <c r="H1042" s="12">
        <f>(H1004+H1014)*Assumptions!$C$54</f>
        <v>5485.71428571429</v>
      </c>
      <c r="I1042" s="12">
        <f>(I1004+I1014)*Assumptions!$C$54</f>
        <v>5485.71428571429</v>
      </c>
      <c r="J1042" s="12">
        <f>(J1004+J1014)*Assumptions!$C$54</f>
        <v>5485.71428571429</v>
      </c>
      <c r="K1042" s="12">
        <f>(K1004+K1014)*Assumptions!$C$54</f>
        <v>9485.71428571429</v>
      </c>
      <c r="L1042" s="12">
        <f>(L1004+L1014)*Assumptions!$C$54</f>
        <v>9485.71428571429</v>
      </c>
      <c r="M1042" s="12">
        <f>(M1004+M1014)*Assumptions!$C$54</f>
        <v>9485.71428571429</v>
      </c>
      <c r="N1042" s="12">
        <f>(N1004+N1014)*Assumptions!$C$54</f>
        <v>9485.71428571429</v>
      </c>
      <c r="O1042" s="12">
        <f>(O1004+O1014)*Assumptions!$C$54</f>
        <v>9485.71428571429</v>
      </c>
      <c r="P1042" s="12">
        <f>(P1004+P1014)*Assumptions!$C$54</f>
        <v>9485.71428571429</v>
      </c>
      <c r="Q1042" s="12">
        <f>(Q1004+Q1014)*Assumptions!$C$54</f>
        <v>9485.71428571429</v>
      </c>
      <c r="R1042" s="12">
        <f>(R1004+R1014)*Assumptions!$C$54</f>
        <v>9485.71428571429</v>
      </c>
      <c r="S1042" s="12">
        <f>(S1004+S1014)*Assumptions!$C$54</f>
        <v>11314.2857142857</v>
      </c>
      <c r="T1042" s="12">
        <f>(T1004+T1014)*Assumptions!$C$54</f>
        <v>11314.2857142857</v>
      </c>
      <c r="U1042" s="12">
        <f>(U1004+U1014)*Assumptions!$C$54</f>
        <v>11314.2857142857</v>
      </c>
      <c r="V1042" s="12">
        <f>(V1004+V1014)*Assumptions!$C$54</f>
        <v>11314.2857142857</v>
      </c>
      <c r="W1042" s="12">
        <f>(W1004+W1014)*Assumptions!$C$54</f>
        <v>11314.2857142857</v>
      </c>
      <c r="X1042" s="12">
        <f>(X1004+X1014)*Assumptions!$C$54</f>
        <v>11314.2857142857</v>
      </c>
      <c r="Y1042" s="12">
        <f>(Y1004+Y1014)*Assumptions!$C$54</f>
        <v>11314.2857142857</v>
      </c>
      <c r="Z1042" s="12">
        <f>(Z1004+Z1014)*Assumptions!$C$54</f>
        <v>11314.2857142857</v>
      </c>
      <c r="AA1042" s="12">
        <f>(AA1004+AA1014)*Assumptions!$C$54</f>
        <v>11314.2857142857</v>
      </c>
      <c r="AB1042" s="12">
        <f>(AB1004+AB1014)*Assumptions!$C$54</f>
        <v>11314.2857142857</v>
      </c>
      <c r="AC1042" s="12">
        <f>(AC1004+AC1014)*Assumptions!$C$54</f>
        <v>11314.2857142857</v>
      </c>
      <c r="AD1042" s="12">
        <f>(AD1004+AD1014)*Assumptions!$C$54</f>
        <v>11314.2857142857</v>
      </c>
      <c r="AE1042" s="12">
        <f>(AE1004+AE1014)*Assumptions!$C$54</f>
        <v>13142.8571428571</v>
      </c>
      <c r="AF1042" s="12">
        <f>(AF1004+AF1014)*Assumptions!$C$54</f>
        <v>13142.8571428571</v>
      </c>
      <c r="AG1042" s="12">
        <f>(AG1004+AG1014)*Assumptions!$C$54</f>
        <v>13142.8571428571</v>
      </c>
      <c r="AH1042" s="12">
        <f>(AH1004+AH1014)*Assumptions!$C$54</f>
        <v>13142.8571428571</v>
      </c>
      <c r="AI1042" s="12">
        <f>(AI1004+AI1014)*Assumptions!$C$54</f>
        <v>13142.8571428571</v>
      </c>
      <c r="AJ1042" s="12">
        <f>(AJ1004+AJ1014)*Assumptions!$C$54</f>
        <v>13142.8571428571</v>
      </c>
      <c r="AK1042" s="12">
        <f>(AK1004+AK1014)*Assumptions!$C$54</f>
        <v>13142.8571428571</v>
      </c>
      <c r="AL1042" s="12">
        <f>(AL1004+AL1014)*Assumptions!$C$54</f>
        <v>13142.8571428571</v>
      </c>
      <c r="AM1042" s="12">
        <f>(AM1004+AM1014)*Assumptions!$C$54</f>
        <v>13142.8571428571</v>
      </c>
      <c r="AN1042" s="12">
        <f>(AN1004+AN1014)*Assumptions!$C$54</f>
        <v>13142.8571428571</v>
      </c>
      <c r="AO1042" s="12">
        <f>(AO1004+AO1014)*Assumptions!$C$54</f>
        <v>13142.8571428571</v>
      </c>
      <c r="AP1042" s="12">
        <f>(AP1004+AP1014)*Assumptions!$C$54</f>
        <v>13142.8571428571</v>
      </c>
    </row>
    <row r="1043">
      <c r="A1043" s="11" t="inlineStr">
        <is>
          <t>Messages, codes and notifications</t>
        </is>
      </c>
      <c r="B1043" s="14" t="inlineStr">
        <is>
          <t>AED</t>
        </is>
      </c>
      <c r="C1043" s="56">
        <f>SUM(G1043:R1043)</f>
        <v>77086.0437276674</v>
      </c>
      <c r="D1043" s="56">
        <f>SUM(S1043:AD1043)</f>
        <v>243464.509975004</v>
      </c>
      <c r="E1043" s="56">
        <f>SUM(AE1043:AP1043)</f>
        <v>391875.740329201</v>
      </c>
      <c r="G1043" s="12">
        <f>G1018*Assumptions!$C$55</f>
        <v>822.857142857143</v>
      </c>
      <c r="H1043" s="12">
        <f>H1018*Assumptions!$C$55</f>
        <v>1608.68571428571</v>
      </c>
      <c r="I1043" s="12">
        <f>I1018*Assumptions!$C$55</f>
        <v>2360.59611428571</v>
      </c>
      <c r="J1043" s="12">
        <f>J1018*Assumptions!$C$55</f>
        <v>3081.40547657143</v>
      </c>
      <c r="K1043" s="12">
        <f>K1018*Assumptions!$C$55</f>
        <v>4373.66806162286</v>
      </c>
      <c r="L1043" s="12">
        <f>L1018*Assumptions!$C$55</f>
        <v>5639.70229050514</v>
      </c>
      <c r="M1043" s="12">
        <f>M1018*Assumptions!$C$55</f>
        <v>6881.61480528779</v>
      </c>
      <c r="N1043" s="12">
        <f>N1018*Assumptions!$C$55</f>
        <v>8101.32189663221</v>
      </c>
      <c r="O1043" s="12">
        <f>O1018*Assumptions!$C$55</f>
        <v>9300.56859922228</v>
      </c>
      <c r="P1043" s="12">
        <f>P1018*Assumptions!$C$55</f>
        <v>10480.9457205475</v>
      </c>
      <c r="Q1043" s="12">
        <f>Q1018*Assumptions!$C$55</f>
        <v>11643.9050375484</v>
      </c>
      <c r="R1043" s="12">
        <f>R1018*Assumptions!$C$55</f>
        <v>12790.7728683012</v>
      </c>
      <c r="S1043" s="12">
        <f>S1018*Assumptions!$C$55</f>
        <v>14065.3907732481</v>
      </c>
      <c r="T1043" s="12">
        <f>T1018*Assumptions!$C$55</f>
        <v>15313.8978335099</v>
      </c>
      <c r="U1043" s="12">
        <f>U1018*Assumptions!$C$55</f>
        <v>16538.3485922144</v>
      </c>
      <c r="V1043" s="12">
        <f>V1018*Assumptions!$C$55</f>
        <v>17740.615772808</v>
      </c>
      <c r="W1043" s="12">
        <f>W1018*Assumptions!$C$55</f>
        <v>18832.4082138879</v>
      </c>
      <c r="X1043" s="12">
        <f>X1018*Assumptions!$C$55</f>
        <v>19905.2868848663</v>
      </c>
      <c r="Y1043" s="12">
        <f>Y1018*Assumptions!$C$55</f>
        <v>20960.6791987858</v>
      </c>
      <c r="Z1043" s="12">
        <f>Z1018*Assumptions!$C$55</f>
        <v>21999.8918134859</v>
      </c>
      <c r="AA1043" s="12">
        <f>AA1018*Assumptions!$C$55</f>
        <v>23024.1220901658</v>
      </c>
      <c r="AB1043" s="12">
        <f>AB1018*Assumptions!$C$55</f>
        <v>24034.4683588434</v>
      </c>
      <c r="AC1043" s="12">
        <f>AC1018*Assumptions!$C$55</f>
        <v>25031.939122967</v>
      </c>
      <c r="AD1043" s="12">
        <f>AD1018*Assumptions!$C$55</f>
        <v>26017.4613202218</v>
      </c>
      <c r="AE1043" s="12">
        <f>AE1018*Assumptions!$C$55</f>
        <v>27143.2934574282</v>
      </c>
      <c r="AF1043" s="12">
        <f>AF1018*Assumptions!$C$55</f>
        <v>28246.4722827176</v>
      </c>
      <c r="AG1043" s="12">
        <f>AG1018*Assumptions!$C$55</f>
        <v>29328.7584477043</v>
      </c>
      <c r="AH1043" s="12">
        <f>AH1018*Assumptions!$C$55</f>
        <v>30391.7587905578</v>
      </c>
      <c r="AI1043" s="12">
        <f>AI1018*Assumptions!$C$55</f>
        <v>31360.4413457314</v>
      </c>
      <c r="AJ1043" s="12">
        <f>AJ1018*Assumptions!$C$55</f>
        <v>32312.648759396</v>
      </c>
      <c r="AK1043" s="12">
        <f>AK1018*Assumptions!$C$55</f>
        <v>33249.6102894831</v>
      </c>
      <c r="AL1043" s="12">
        <f>AL1018*Assumptions!$C$55</f>
        <v>34172.4525485154</v>
      </c>
      <c r="AM1043" s="12">
        <f>AM1018*Assumptions!$C$55</f>
        <v>35082.2091291234</v>
      </c>
      <c r="AN1043" s="12">
        <f>AN1018*Assumptions!$C$55</f>
        <v>35979.8292360155</v>
      </c>
      <c r="AO1043" s="12">
        <f>AO1018*Assumptions!$C$55</f>
        <v>36866.1854339373</v>
      </c>
      <c r="AP1043" s="12">
        <f>AP1018*Assumptions!$C$55</f>
        <v>37742.080608591</v>
      </c>
    </row>
    <row r="1044">
      <c r="A1044" s="11" t="inlineStr">
        <is>
          <t>Hosting</t>
        </is>
      </c>
      <c r="B1044" s="14" t="inlineStr">
        <is>
          <t>AED</t>
        </is>
      </c>
      <c r="C1044" s="56">
        <f>SUM(G1044:R1044)</f>
        <v>25695.3479092224</v>
      </c>
      <c r="D1044" s="56">
        <f>SUM(S1044:AD1044)</f>
        <v>81154.8366583348</v>
      </c>
      <c r="E1044" s="56">
        <f>SUM(AE1044:AP1044)</f>
        <v>130625.2467764</v>
      </c>
      <c r="G1044" s="12">
        <f>G1018*Assumptions!$C$56</f>
        <v>274.285714285714</v>
      </c>
      <c r="H1044" s="12">
        <f>H1018*Assumptions!$C$56</f>
        <v>536.228571428571</v>
      </c>
      <c r="I1044" s="12">
        <f>I1018*Assumptions!$C$56</f>
        <v>786.865371428571</v>
      </c>
      <c r="J1044" s="12">
        <f>J1018*Assumptions!$C$56</f>
        <v>1027.13515885714</v>
      </c>
      <c r="K1044" s="12">
        <f>K1018*Assumptions!$C$56</f>
        <v>1457.88935387429</v>
      </c>
      <c r="L1044" s="12">
        <f>L1018*Assumptions!$C$56</f>
        <v>1879.90076350171</v>
      </c>
      <c r="M1044" s="12">
        <f>M1018*Assumptions!$C$56</f>
        <v>2293.8716017626</v>
      </c>
      <c r="N1044" s="12">
        <f>N1018*Assumptions!$C$56</f>
        <v>2700.44063221074</v>
      </c>
      <c r="O1044" s="12">
        <f>O1018*Assumptions!$C$56</f>
        <v>3100.18953307409</v>
      </c>
      <c r="P1044" s="12">
        <f>P1018*Assumptions!$C$56</f>
        <v>3493.64857351584</v>
      </c>
      <c r="Q1044" s="12">
        <f>Q1018*Assumptions!$C$56</f>
        <v>3881.3016791828</v>
      </c>
      <c r="R1044" s="12">
        <f>R1018*Assumptions!$C$56</f>
        <v>4263.59095610039</v>
      </c>
      <c r="S1044" s="12">
        <f>S1018*Assumptions!$C$56</f>
        <v>4688.4635910827</v>
      </c>
      <c r="T1044" s="12">
        <f>T1018*Assumptions!$C$56</f>
        <v>5104.63261116998</v>
      </c>
      <c r="U1044" s="12">
        <f>U1018*Assumptions!$C$56</f>
        <v>5512.78286407147</v>
      </c>
      <c r="V1044" s="12">
        <f>V1018*Assumptions!$C$56</f>
        <v>5913.53859093599</v>
      </c>
      <c r="W1044" s="12">
        <f>W1018*Assumptions!$C$56</f>
        <v>6277.46940462929</v>
      </c>
      <c r="X1044" s="12">
        <f>X1018*Assumptions!$C$56</f>
        <v>6635.09562828877</v>
      </c>
      <c r="Y1044" s="12">
        <f>Y1018*Assumptions!$C$56</f>
        <v>6986.89306626193</v>
      </c>
      <c r="Z1044" s="12">
        <f>Z1018*Assumptions!$C$56</f>
        <v>7333.29727116196</v>
      </c>
      <c r="AA1044" s="12">
        <f>AA1018*Assumptions!$C$56</f>
        <v>7674.7073633886</v>
      </c>
      <c r="AB1044" s="12">
        <f>AB1018*Assumptions!$C$56</f>
        <v>8011.4894529478</v>
      </c>
      <c r="AC1044" s="12">
        <f>AC1018*Assumptions!$C$56</f>
        <v>8343.97970765566</v>
      </c>
      <c r="AD1044" s="12">
        <f>AD1018*Assumptions!$C$56</f>
        <v>8672.4871067406</v>
      </c>
      <c r="AE1044" s="12">
        <f>AE1018*Assumptions!$C$56</f>
        <v>9047.76448580941</v>
      </c>
      <c r="AF1044" s="12">
        <f>AF1018*Assumptions!$C$56</f>
        <v>9415.49076090588</v>
      </c>
      <c r="AG1044" s="12">
        <f>AG1018*Assumptions!$C$56</f>
        <v>9776.25281590144</v>
      </c>
      <c r="AH1044" s="12">
        <f>AH1018*Assumptions!$C$56</f>
        <v>10130.5862635193</v>
      </c>
      <c r="AI1044" s="12">
        <f>AI1018*Assumptions!$C$56</f>
        <v>10453.4804485771</v>
      </c>
      <c r="AJ1044" s="12">
        <f>AJ1018*Assumptions!$C$56</f>
        <v>10770.8829197987</v>
      </c>
      <c r="AK1044" s="12">
        <f>AK1018*Assumptions!$C$56</f>
        <v>11083.2034298277</v>
      </c>
      <c r="AL1044" s="12">
        <f>AL1018*Assumptions!$C$56</f>
        <v>11390.8175161718</v>
      </c>
      <c r="AM1044" s="12">
        <f>AM1018*Assumptions!$C$56</f>
        <v>11694.0697097078</v>
      </c>
      <c r="AN1044" s="12">
        <f>AN1018*Assumptions!$C$56</f>
        <v>11993.2764120052</v>
      </c>
      <c r="AO1044" s="12">
        <f>AO1018*Assumptions!$C$56</f>
        <v>12288.7284779791</v>
      </c>
      <c r="AP1044" s="12">
        <f>AP1018*Assumptions!$C$56</f>
        <v>12580.693536197</v>
      </c>
    </row>
    <row r="1045">
      <c r="A1045" s="11" t="inlineStr">
        <is>
          <t>Refunds and chargebacks</t>
        </is>
      </c>
      <c r="B1045" s="14" t="inlineStr">
        <is>
          <t>AED</t>
        </is>
      </c>
      <c r="C1045" s="56">
        <f>SUM(G1045:R1045)</f>
        <v>137553.846928206</v>
      </c>
      <c r="D1045" s="56">
        <f>SUM(S1045:AD1045)</f>
        <v>292316.624185519</v>
      </c>
      <c r="E1045" s="56">
        <f>SUM(AE1045:AP1045)</f>
        <v>431182.363405292</v>
      </c>
      <c r="G1045" s="12">
        <f>(G1033+G1034)*Assumptions!$C$57</f>
        <v>4693.38190432653</v>
      </c>
      <c r="H1045" s="12">
        <f>(H1033+H1034)*Assumptions!$C$57</f>
        <v>5335.25123727674</v>
      </c>
      <c r="I1045" s="12">
        <f>(I1033+I1034)*Assumptions!$C$57</f>
        <v>5927.14276944353</v>
      </c>
      <c r="J1045" s="12">
        <f>(J1033+J1034)*Assumptions!$C$57</f>
        <v>6473.43104577068</v>
      </c>
      <c r="K1045" s="12">
        <f>(K1033+K1034)*Assumptions!$C$57</f>
        <v>12978.0630332777</v>
      </c>
      <c r="L1045" s="12">
        <f>(L1033+L1034)*Assumptions!$C$57</f>
        <v>13444.6035883627</v>
      </c>
      <c r="M1045" s="12">
        <f>(M1033+M1034)*Assumptions!$C$57</f>
        <v>13876.2758185516</v>
      </c>
      <c r="N1045" s="12">
        <f>(N1033+N1034)*Assumptions!$C$57</f>
        <v>14275.9969303291</v>
      </c>
      <c r="O1045" s="12">
        <f>(O1033+O1034)*Assumptions!$C$57</f>
        <v>14646.4100849518</v>
      </c>
      <c r="P1045" s="12">
        <f>(P1033+P1034)*Assumptions!$C$57</f>
        <v>14989.9127227028</v>
      </c>
      <c r="Q1045" s="12">
        <f>(Q1033+Q1034)*Assumptions!$C$57</f>
        <v>15308.6817619058</v>
      </c>
      <c r="R1045" s="12">
        <f>(R1033+R1034)*Assumptions!$C$57</f>
        <v>15604.6960313075</v>
      </c>
      <c r="S1045" s="12">
        <f>(S1033+S1034)*Assumptions!$C$57</f>
        <v>19027.9771572842</v>
      </c>
      <c r="T1045" s="12">
        <f>(T1033+T1034)*Assumptions!$C$57</f>
        <v>19470.050609555</v>
      </c>
      <c r="U1045" s="12">
        <f>(U1033+U1034)*Assumptions!$C$57</f>
        <v>19879.6752421966</v>
      </c>
      <c r="V1045" s="12">
        <f>(V1033+V1034)*Assumptions!$C$57</f>
        <v>20259.508913886</v>
      </c>
      <c r="W1045" s="12">
        <f>(W1033+W1034)*Assumptions!$C$57</f>
        <v>25711.9647002394</v>
      </c>
      <c r="X1045" s="12">
        <f>(X1033+X1034)*Assumptions!$C$57</f>
        <v>26039.2358181813</v>
      </c>
      <c r="Y1045" s="12">
        <f>(Y1033+Y1034)*Assumptions!$C$57</f>
        <v>26343.3178263638</v>
      </c>
      <c r="Z1045" s="12">
        <f>(Z1033+Z1034)*Assumptions!$C$57</f>
        <v>26626.0284124946</v>
      </c>
      <c r="AA1045" s="12">
        <f>(AA1033+AA1034)*Assumptions!$C$57</f>
        <v>26889.0250420841</v>
      </c>
      <c r="AB1045" s="12">
        <f>(AB1033+AB1034)*Assumptions!$C$57</f>
        <v>27133.8207110895</v>
      </c>
      <c r="AC1045" s="12">
        <f>(AC1033+AC1034)*Assumptions!$C$57</f>
        <v>27361.7980166829</v>
      </c>
      <c r="AD1045" s="12">
        <f>(AD1033+AD1034)*Assumptions!$C$57</f>
        <v>27574.2217354616</v>
      </c>
      <c r="AE1045" s="12">
        <f>(AE1033+AE1034)*Assumptions!$C$57</f>
        <v>31351.1698139215</v>
      </c>
      <c r="AF1045" s="12">
        <f>(AF1033+AF1034)*Assumptions!$C$57</f>
        <v>31737.235265472</v>
      </c>
      <c r="AG1045" s="12">
        <f>(AG1033+AG1034)*Assumptions!$C$57</f>
        <v>32095.2620012571</v>
      </c>
      <c r="AH1045" s="12">
        <f>(AH1033+AH1034)*Assumptions!$C$57</f>
        <v>32427.5173188635</v>
      </c>
      <c r="AI1045" s="12">
        <f>(AI1033+AI1034)*Assumptions!$C$57</f>
        <v>37071.0622810657</v>
      </c>
      <c r="AJ1045" s="12">
        <f>(AJ1033+AJ1034)*Assumptions!$C$57</f>
        <v>37357.7725135496</v>
      </c>
      <c r="AK1045" s="12">
        <f>(AK1033+AK1034)*Assumptions!$C$57</f>
        <v>37624.3567439367</v>
      </c>
      <c r="AL1045" s="12">
        <f>(AL1033+AL1034)*Assumptions!$C$57</f>
        <v>37872.3733389306</v>
      </c>
      <c r="AM1045" s="12">
        <f>(AM1033+AM1034)*Assumptions!$C$57</f>
        <v>38103.2450664432</v>
      </c>
      <c r="AN1045" s="12">
        <f>(AN1033+AN1034)*Assumptions!$C$57</f>
        <v>38318.2722831372</v>
      </c>
      <c r="AO1045" s="12">
        <f>(AO1033+AO1034)*Assumptions!$C$57</f>
        <v>38518.6447245219</v>
      </c>
      <c r="AP1045" s="12">
        <f>(AP1033+AP1034)*Assumptions!$C$57</f>
        <v>38705.4520541927</v>
      </c>
    </row>
    <row r="1046">
      <c r="A1046" s="35" t="inlineStr">
        <is>
          <t>Fixed costs (AED)</t>
        </is>
      </c>
      <c r="B1046" s="14" t="inlineStr">
        <is>
          <t>AED</t>
        </is>
      </c>
      <c r="C1046" s="56">
        <f>SUM(G1046:R1046)</f>
        <v>1927.15109319168</v>
      </c>
      <c r="D1046" s="56">
        <f>SUM(S1046:AD1046)</f>
        <v>6086.61274937511</v>
      </c>
      <c r="E1046" s="56">
        <f>SUM(AE1046:AP1046)</f>
        <v>9796.89350823003</v>
      </c>
      <c r="G1046" s="12">
        <f>G1036*Assumptions!$C$59</f>
        <v>20.5714285714286</v>
      </c>
      <c r="H1046" s="12">
        <f>H1036*Assumptions!$C$59</f>
        <v>40.2171428571429</v>
      </c>
      <c r="I1046" s="12">
        <f>I1036*Assumptions!$C$59</f>
        <v>59.0149028571429</v>
      </c>
      <c r="J1046" s="12">
        <f>J1036*Assumptions!$C$59</f>
        <v>77.0351369142857</v>
      </c>
      <c r="K1046" s="12">
        <f>K1036*Assumptions!$C$59</f>
        <v>109.341701540571</v>
      </c>
      <c r="L1046" s="12">
        <f>L1036*Assumptions!$C$59</f>
        <v>140.992557262629</v>
      </c>
      <c r="M1046" s="12">
        <f>M1036*Assumptions!$C$59</f>
        <v>172.040370132195</v>
      </c>
      <c r="N1046" s="12">
        <f>N1036*Assumptions!$C$59</f>
        <v>202.533047415805</v>
      </c>
      <c r="O1046" s="12">
        <f>O1036*Assumptions!$C$59</f>
        <v>232.514214980557</v>
      </c>
      <c r="P1046" s="12">
        <f>P1036*Assumptions!$C$59</f>
        <v>262.023643013688</v>
      </c>
      <c r="Q1046" s="12">
        <f>Q1036*Assumptions!$C$59</f>
        <v>291.09762593871</v>
      </c>
      <c r="R1046" s="12">
        <f>R1036*Assumptions!$C$59</f>
        <v>319.769321707529</v>
      </c>
      <c r="S1046" s="12">
        <f>S1036*Assumptions!$C$59</f>
        <v>351.634769331202</v>
      </c>
      <c r="T1046" s="12">
        <f>T1036*Assumptions!$C$59</f>
        <v>382.847445837749</v>
      </c>
      <c r="U1046" s="12">
        <f>U1036*Assumptions!$C$59</f>
        <v>413.45871480536</v>
      </c>
      <c r="V1046" s="12">
        <f>V1036*Assumptions!$C$59</f>
        <v>443.515394320199</v>
      </c>
      <c r="W1046" s="12">
        <f>W1036*Assumptions!$C$59</f>
        <v>470.810205347197</v>
      </c>
      <c r="X1046" s="12">
        <f>X1036*Assumptions!$C$59</f>
        <v>497.632172121658</v>
      </c>
      <c r="Y1046" s="12">
        <f>Y1036*Assumptions!$C$59</f>
        <v>524.016979969645</v>
      </c>
      <c r="Z1046" s="12">
        <f>Z1036*Assumptions!$C$59</f>
        <v>549.997295337147</v>
      </c>
      <c r="AA1046" s="12">
        <f>AA1036*Assumptions!$C$59</f>
        <v>575.603052254145</v>
      </c>
      <c r="AB1046" s="12">
        <f>AB1036*Assumptions!$C$59</f>
        <v>600.861708971085</v>
      </c>
      <c r="AC1046" s="12">
        <f>AC1036*Assumptions!$C$59</f>
        <v>625.798478074175</v>
      </c>
      <c r="AD1046" s="12">
        <f>AD1036*Assumptions!$C$59</f>
        <v>650.436533005545</v>
      </c>
      <c r="AE1046" s="12">
        <f>AE1036*Assumptions!$C$59</f>
        <v>678.582336435706</v>
      </c>
      <c r="AF1046" s="12">
        <f>AF1036*Assumptions!$C$59</f>
        <v>706.161807067941</v>
      </c>
      <c r="AG1046" s="12">
        <f>AG1036*Assumptions!$C$59</f>
        <v>733.218961192608</v>
      </c>
      <c r="AH1046" s="12">
        <f>AH1036*Assumptions!$C$59</f>
        <v>759.793969763946</v>
      </c>
      <c r="AI1046" s="12">
        <f>AI1036*Assumptions!$C$59</f>
        <v>784.011033643284</v>
      </c>
      <c r="AJ1046" s="12">
        <f>AJ1036*Assumptions!$C$59</f>
        <v>807.816218984899</v>
      </c>
      <c r="AK1046" s="12">
        <f>AK1036*Assumptions!$C$59</f>
        <v>831.240257237077</v>
      </c>
      <c r="AL1046" s="12">
        <f>AL1036*Assumptions!$C$59</f>
        <v>854.311313712886</v>
      </c>
      <c r="AM1046" s="12">
        <f>AM1036*Assumptions!$C$59</f>
        <v>877.055228228085</v>
      </c>
      <c r="AN1046" s="12">
        <f>AN1036*Assumptions!$C$59</f>
        <v>899.495730900387</v>
      </c>
      <c r="AO1046" s="12">
        <f>AO1036*Assumptions!$C$59</f>
        <v>921.654635848433</v>
      </c>
      <c r="AP1046" s="12">
        <f>AP1036*Assumptions!$C$59</f>
        <v>943.552015214775</v>
      </c>
    </row>
    <row r="1047">
      <c r="A1047" s="11" t="inlineStr">
        <is>
          <t>Paid to law firms</t>
        </is>
      </c>
      <c r="B1047" s="14" t="inlineStr">
        <is>
          <t>AED</t>
        </is>
      </c>
      <c r="C1047" s="56">
        <f>SUM(G1047:R1047)</f>
        <v>0</v>
      </c>
      <c r="D1047" s="56">
        <f>SUM(S1047:AD1047)</f>
        <v>0</v>
      </c>
      <c r="E1047" s="56">
        <f>SUM(AE1047:AP1047)</f>
        <v>0</v>
      </c>
      <c r="G1047" s="12">
        <f>G1036*Assumptions!$C$60</f>
        <v>0</v>
      </c>
      <c r="H1047" s="12">
        <f>H1036*Assumptions!$C$60</f>
        <v>0</v>
      </c>
      <c r="I1047" s="12">
        <f>I1036*Assumptions!$C$60</f>
        <v>0</v>
      </c>
      <c r="J1047" s="12">
        <f>J1036*Assumptions!$C$60</f>
        <v>0</v>
      </c>
      <c r="K1047" s="12">
        <f>K1036*Assumptions!$C$60</f>
        <v>0</v>
      </c>
      <c r="L1047" s="12">
        <f>L1036*Assumptions!$C$60</f>
        <v>0</v>
      </c>
      <c r="M1047" s="12">
        <f>M1036*Assumptions!$C$60</f>
        <v>0</v>
      </c>
      <c r="N1047" s="12">
        <f>N1036*Assumptions!$C$60</f>
        <v>0</v>
      </c>
      <c r="O1047" s="12">
        <f>O1036*Assumptions!$C$60</f>
        <v>0</v>
      </c>
      <c r="P1047" s="12">
        <f>P1036*Assumptions!$C$60</f>
        <v>0</v>
      </c>
      <c r="Q1047" s="12">
        <f>Q1036*Assumptions!$C$60</f>
        <v>0</v>
      </c>
      <c r="R1047" s="12">
        <f>R1036*Assumptions!$C$60</f>
        <v>0</v>
      </c>
      <c r="S1047" s="12">
        <f>S1036*Assumptions!$C$60</f>
        <v>0</v>
      </c>
      <c r="T1047" s="12">
        <f>T1036*Assumptions!$C$60</f>
        <v>0</v>
      </c>
      <c r="U1047" s="12">
        <f>U1036*Assumptions!$C$60</f>
        <v>0</v>
      </c>
      <c r="V1047" s="12">
        <f>V1036*Assumptions!$C$60</f>
        <v>0</v>
      </c>
      <c r="W1047" s="12">
        <f>W1036*Assumptions!$C$60</f>
        <v>0</v>
      </c>
      <c r="X1047" s="12">
        <f>X1036*Assumptions!$C$60</f>
        <v>0</v>
      </c>
      <c r="Y1047" s="12">
        <f>Y1036*Assumptions!$C$60</f>
        <v>0</v>
      </c>
      <c r="Z1047" s="12">
        <f>Z1036*Assumptions!$C$60</f>
        <v>0</v>
      </c>
      <c r="AA1047" s="12">
        <f>AA1036*Assumptions!$C$60</f>
        <v>0</v>
      </c>
      <c r="AB1047" s="12">
        <f>AB1036*Assumptions!$C$60</f>
        <v>0</v>
      </c>
      <c r="AC1047" s="12">
        <f>AC1036*Assumptions!$C$60</f>
        <v>0</v>
      </c>
      <c r="AD1047" s="12">
        <f>AD1036*Assumptions!$C$60</f>
        <v>0</v>
      </c>
      <c r="AE1047" s="12">
        <f>AE1036*Assumptions!$C$60</f>
        <v>0</v>
      </c>
      <c r="AF1047" s="12">
        <f>AF1036*Assumptions!$C$60</f>
        <v>0</v>
      </c>
      <c r="AG1047" s="12">
        <f>AG1036*Assumptions!$C$60</f>
        <v>0</v>
      </c>
      <c r="AH1047" s="12">
        <f>AH1036*Assumptions!$C$60</f>
        <v>0</v>
      </c>
      <c r="AI1047" s="12">
        <f>AI1036*Assumptions!$C$60</f>
        <v>0</v>
      </c>
      <c r="AJ1047" s="12">
        <f>AJ1036*Assumptions!$C$60</f>
        <v>0</v>
      </c>
      <c r="AK1047" s="12">
        <f>AK1036*Assumptions!$C$60</f>
        <v>0</v>
      </c>
      <c r="AL1047" s="12">
        <f>AL1036*Assumptions!$C$60</f>
        <v>0</v>
      </c>
      <c r="AM1047" s="12">
        <f>AM1036*Assumptions!$C$60</f>
        <v>0</v>
      </c>
      <c r="AN1047" s="12">
        <f>AN1036*Assumptions!$C$60</f>
        <v>0</v>
      </c>
      <c r="AO1047" s="12">
        <f>AO1036*Assumptions!$C$60</f>
        <v>0</v>
      </c>
      <c r="AP1047" s="12">
        <f>AP1036*Assumptions!$C$60</f>
        <v>0</v>
      </c>
    </row>
    <row r="1048">
      <c r="A1048" s="38" t="inlineStr">
        <is>
          <t>Direct costs</t>
        </is>
      </c>
      <c r="B1048" s="58" t="inlineStr">
        <is>
          <t>AED</t>
        </is>
      </c>
      <c r="C1048" s="59">
        <f>SUM(G1048:R1048)</f>
        <v>340090.961086859</v>
      </c>
      <c r="D1048" s="59">
        <f>SUM(S1048:AD1048)</f>
        <v>758794.012139662</v>
      </c>
      <c r="E1048" s="59">
        <f>SUM(AE1048:AP1048)</f>
        <v>1121194.52973341</v>
      </c>
      <c r="F1048" s="40" t="n"/>
      <c r="G1048" s="51">
        <f>SUM(G1042:G1047)</f>
        <v>11296.8104757551</v>
      </c>
      <c r="H1048" s="51">
        <f>SUM(H1042:H1047)</f>
        <v>13006.0969515625</v>
      </c>
      <c r="I1048" s="51">
        <f>SUM(I1042:I1047)</f>
        <v>14619.3334437292</v>
      </c>
      <c r="J1048" s="51">
        <f>SUM(J1042:J1047)</f>
        <v>16144.7211038278</v>
      </c>
      <c r="K1048" s="51">
        <f>SUM(K1042:K1047)</f>
        <v>28404.6764360297</v>
      </c>
      <c r="L1048" s="51">
        <f>SUM(L1042:L1047)</f>
        <v>30590.9134853465</v>
      </c>
      <c r="M1048" s="51">
        <f>SUM(M1042:M1047)</f>
        <v>32709.5168814485</v>
      </c>
      <c r="N1048" s="51">
        <f>SUM(N1042:N1047)</f>
        <v>34766.0067923021</v>
      </c>
      <c r="O1048" s="51">
        <f>SUM(O1042:O1047)</f>
        <v>36765.396717943</v>
      </c>
      <c r="P1048" s="51">
        <f>SUM(P1042:P1047)</f>
        <v>38712.2449454941</v>
      </c>
      <c r="Q1048" s="51">
        <f>SUM(Q1042:Q1047)</f>
        <v>40610.7003902899</v>
      </c>
      <c r="R1048" s="51">
        <f>SUM(R1042:R1047)</f>
        <v>42464.5434631309</v>
      </c>
      <c r="S1048" s="51">
        <f>SUM(S1042:S1047)</f>
        <v>49447.7520052319</v>
      </c>
      <c r="T1048" s="51">
        <f>SUM(T1042:T1047)</f>
        <v>51585.7142143584</v>
      </c>
      <c r="U1048" s="51">
        <f>SUM(U1042:U1047)</f>
        <v>53658.5511275736</v>
      </c>
      <c r="V1048" s="51">
        <f>SUM(V1042:V1047)</f>
        <v>55671.4643862358</v>
      </c>
      <c r="W1048" s="51">
        <f>SUM(W1042:W1047)</f>
        <v>62606.9382383895</v>
      </c>
      <c r="X1048" s="51">
        <f>SUM(X1042:X1047)</f>
        <v>64391.5362177437</v>
      </c>
      <c r="Y1048" s="51">
        <f>SUM(Y1042:Y1047)</f>
        <v>66129.1927856669</v>
      </c>
      <c r="Z1048" s="51">
        <f>SUM(Z1042:Z1047)</f>
        <v>67823.5005067653</v>
      </c>
      <c r="AA1048" s="51">
        <f>SUM(AA1042:AA1047)</f>
        <v>69477.7432621784</v>
      </c>
      <c r="AB1048" s="51">
        <f>SUM(AB1042:AB1047)</f>
        <v>71094.9259461375</v>
      </c>
      <c r="AC1048" s="51">
        <f>SUM(AC1042:AC1047)</f>
        <v>72677.8010396654</v>
      </c>
      <c r="AD1048" s="51">
        <f>SUM(AD1042:AD1047)</f>
        <v>74228.8924097153</v>
      </c>
      <c r="AE1048" s="51">
        <f>SUM(AE1042:AE1047)</f>
        <v>81363.667236452</v>
      </c>
      <c r="AF1048" s="51">
        <f>SUM(AF1042:AF1047)</f>
        <v>83248.2172590206</v>
      </c>
      <c r="AG1048" s="51">
        <f>SUM(AG1042:AG1047)</f>
        <v>85076.3493689126</v>
      </c>
      <c r="AH1048" s="51">
        <f>SUM(AH1042:AH1047)</f>
        <v>86852.5134855617</v>
      </c>
      <c r="AI1048" s="51">
        <f>SUM(AI1042:AI1047)</f>
        <v>92811.8522518746</v>
      </c>
      <c r="AJ1048" s="51">
        <f>SUM(AJ1042:AJ1047)</f>
        <v>94391.9775545863</v>
      </c>
      <c r="AK1048" s="51">
        <f>SUM(AK1042:AK1047)</f>
        <v>95931.2678633417</v>
      </c>
      <c r="AL1048" s="51">
        <f>SUM(AL1042:AL1047)</f>
        <v>97432.8118601879</v>
      </c>
      <c r="AM1048" s="51">
        <f>SUM(AM1042:AM1047)</f>
        <v>98899.4362763596</v>
      </c>
      <c r="AN1048" s="51">
        <f>SUM(AN1042:AN1047)</f>
        <v>100333.730804915</v>
      </c>
      <c r="AO1048" s="51">
        <f>SUM(AO1042:AO1047)</f>
        <v>101738.070415144</v>
      </c>
      <c r="AP1048" s="51">
        <f>SUM(AP1042:AP1047)</f>
        <v>103114.635357053</v>
      </c>
    </row>
    <row r="1049">
      <c r="A1049" s="4" t="inlineStr">
        <is>
          <t>Contribution</t>
        </is>
      </c>
      <c r="B1049" s="14" t="inlineStr">
        <is>
          <t>AED</t>
        </is>
      </c>
      <c r="C1049" s="56">
        <f>SUM(G1049:R1049)</f>
        <v>4503491.90255805</v>
      </c>
      <c r="D1049" s="56">
        <f>SUM(S1049:AD1049)</f>
        <v>9898085.37311724</v>
      </c>
      <c r="E1049" s="56">
        <f>SUM(AE1049:AP1049)</f>
        <v>14961084.9433442</v>
      </c>
      <c r="G1049" s="57">
        <f>G1039-G1048</f>
        <v>146177.824430367</v>
      </c>
      <c r="H1049" s="57">
        <f>H1039-H1048</f>
        <v>166846.468100519</v>
      </c>
      <c r="I1049" s="57">
        <f>I1039-I1048</f>
        <v>185902.837347245</v>
      </c>
      <c r="J1049" s="57">
        <f>J1039-J1048</f>
        <v>203488.070600909</v>
      </c>
      <c r="K1049" s="57">
        <f>K1039-K1048</f>
        <v>409664.509750256</v>
      </c>
      <c r="L1049" s="57">
        <f>L1039-L1048</f>
        <v>438711.423049472</v>
      </c>
      <c r="M1049" s="57">
        <f>M1039-M1048</f>
        <v>455639.065923434</v>
      </c>
      <c r="N1049" s="57">
        <f>N1039-N1048</f>
        <v>471480.514664371</v>
      </c>
      <c r="O1049" s="57">
        <f>O1039-O1048</f>
        <v>486325.405027533</v>
      </c>
      <c r="P1049" s="57">
        <f>P1039-P1048</f>
        <v>500255.058929986</v>
      </c>
      <c r="Q1049" s="57">
        <f>Q1039-Q1048</f>
        <v>513343.335564042</v>
      </c>
      <c r="R1049" s="57">
        <f>R1039-R1048</f>
        <v>525657.389169916</v>
      </c>
      <c r="S1049" s="57">
        <f>S1039-S1048</f>
        <v>637563.368637256</v>
      </c>
      <c r="T1049" s="57">
        <f>T1039-T1048</f>
        <v>654843.089646471</v>
      </c>
      <c r="U1049" s="57">
        <f>U1039-U1048</f>
        <v>671016.097499785</v>
      </c>
      <c r="V1049" s="57">
        <f>V1039-V1048</f>
        <v>686172.808557993</v>
      </c>
      <c r="W1049" s="57">
        <f>W1039-W1048</f>
        <v>865080.08257167</v>
      </c>
      <c r="X1049" s="57">
        <f>X1039-X1048</f>
        <v>878227.816873213</v>
      </c>
      <c r="Y1049" s="57">
        <f>Y1039-Y1048</f>
        <v>890583.948421908</v>
      </c>
      <c r="Z1049" s="57">
        <f>Z1039-Z1048</f>
        <v>902210.374210295</v>
      </c>
      <c r="AA1049" s="57">
        <f>AA1039-AA1048</f>
        <v>913163.54931208</v>
      </c>
      <c r="AB1049" s="57">
        <f>AB1039-AB1048</f>
        <v>923495.020769174</v>
      </c>
      <c r="AC1049" s="57">
        <f>AC1039-AC1048</f>
        <v>933251.90456089</v>
      </c>
      <c r="AD1049" s="57">
        <f>AD1039-AD1048</f>
        <v>942477.312056504</v>
      </c>
      <c r="AE1049" s="57">
        <f>AE1039-AE1048</f>
        <v>1085462.67702629</v>
      </c>
      <c r="AF1049" s="57">
        <f>AF1039-AF1048</f>
        <v>1100583.89598357</v>
      </c>
      <c r="AG1049" s="57">
        <f>AG1039-AG1048</f>
        <v>1114748.56151855</v>
      </c>
      <c r="AH1049" s="57">
        <f>AH1039-AH1048</f>
        <v>1128033.82594115</v>
      </c>
      <c r="AI1049" s="57">
        <f>AI1039-AI1048</f>
        <v>1280491.87883014</v>
      </c>
      <c r="AJ1049" s="57">
        <f>AJ1039-AJ1048</f>
        <v>1292039.53907814</v>
      </c>
      <c r="AK1049" s="57">
        <f>AK1039-AK1048</f>
        <v>1302899.99552011</v>
      </c>
      <c r="AL1049" s="57">
        <f>AL1039-AL1048</f>
        <v>1313126.32982776</v>
      </c>
      <c r="AM1049" s="57">
        <f>AM1039-AM1048</f>
        <v>1322767.01683929</v>
      </c>
      <c r="AN1049" s="57">
        <f>AN1039-AN1048</f>
        <v>1331866.37160138</v>
      </c>
      <c r="AO1049" s="57">
        <f>AO1039-AO1048</f>
        <v>1340464.94911285</v>
      </c>
      <c r="AP1049" s="57">
        <f>AP1039-AP1048</f>
        <v>1348599.90206492</v>
      </c>
    </row>
    <row r="1052">
      <c r="A1052" s="11" t="inlineStr">
        <is>
          <t>Performance marketing</t>
        </is>
      </c>
      <c r="B1052" s="14" t="inlineStr">
        <is>
          <t>AED</t>
        </is>
      </c>
      <c r="C1052" s="56">
        <f>SUM(G1052:R1052)</f>
        <v>1800000</v>
      </c>
      <c r="D1052" s="56">
        <f>SUM(S1052:AD1052)</f>
        <v>2400000</v>
      </c>
      <c r="E1052" s="56">
        <f>SUM(AE1052:AP1052)</f>
        <v>3000000</v>
      </c>
      <c r="G1052" s="12">
        <f>G1000</f>
        <v>150000</v>
      </c>
      <c r="H1052" s="12">
        <f>H1000</f>
        <v>150000</v>
      </c>
      <c r="I1052" s="12">
        <f>I1000</f>
        <v>150000</v>
      </c>
      <c r="J1052" s="12">
        <f>J1000</f>
        <v>150000</v>
      </c>
      <c r="K1052" s="12">
        <f>K1000</f>
        <v>150000</v>
      </c>
      <c r="L1052" s="12">
        <f>L1000</f>
        <v>150000</v>
      </c>
      <c r="M1052" s="12">
        <f>M1000</f>
        <v>150000</v>
      </c>
      <c r="N1052" s="12">
        <f>N1000</f>
        <v>150000</v>
      </c>
      <c r="O1052" s="12">
        <f>O1000</f>
        <v>150000</v>
      </c>
      <c r="P1052" s="12">
        <f>P1000</f>
        <v>150000</v>
      </c>
      <c r="Q1052" s="12">
        <f>Q1000</f>
        <v>150000</v>
      </c>
      <c r="R1052" s="12">
        <f>R1000</f>
        <v>150000</v>
      </c>
      <c r="S1052" s="12">
        <f>S1000</f>
        <v>200000</v>
      </c>
      <c r="T1052" s="12">
        <f>T1000</f>
        <v>200000</v>
      </c>
      <c r="U1052" s="12">
        <f>U1000</f>
        <v>200000</v>
      </c>
      <c r="V1052" s="12">
        <f>V1000</f>
        <v>200000</v>
      </c>
      <c r="W1052" s="12">
        <f>W1000</f>
        <v>200000</v>
      </c>
      <c r="X1052" s="12">
        <f>X1000</f>
        <v>200000</v>
      </c>
      <c r="Y1052" s="12">
        <f>Y1000</f>
        <v>200000</v>
      </c>
      <c r="Z1052" s="12">
        <f>Z1000</f>
        <v>200000</v>
      </c>
      <c r="AA1052" s="12">
        <f>AA1000</f>
        <v>200000</v>
      </c>
      <c r="AB1052" s="12">
        <f>AB1000</f>
        <v>200000</v>
      </c>
      <c r="AC1052" s="12">
        <f>AC1000</f>
        <v>200000</v>
      </c>
      <c r="AD1052" s="12">
        <f>AD1000</f>
        <v>200000</v>
      </c>
      <c r="AE1052" s="12">
        <f>AE1000</f>
        <v>250000</v>
      </c>
      <c r="AF1052" s="12">
        <f>AF1000</f>
        <v>250000</v>
      </c>
      <c r="AG1052" s="12">
        <f>AG1000</f>
        <v>250000</v>
      </c>
      <c r="AH1052" s="12">
        <f>AH1000</f>
        <v>250000</v>
      </c>
      <c r="AI1052" s="12">
        <f>AI1000</f>
        <v>250000</v>
      </c>
      <c r="AJ1052" s="12">
        <f>AJ1000</f>
        <v>250000</v>
      </c>
      <c r="AK1052" s="12">
        <f>AK1000</f>
        <v>250000</v>
      </c>
      <c r="AL1052" s="12">
        <f>AL1000</f>
        <v>250000</v>
      </c>
      <c r="AM1052" s="12">
        <f>AM1000</f>
        <v>250000</v>
      </c>
      <c r="AN1052" s="12">
        <f>AN1000</f>
        <v>250000</v>
      </c>
      <c r="AO1052" s="12">
        <f>AO1000</f>
        <v>250000</v>
      </c>
      <c r="AP1052" s="12">
        <f>AP1000</f>
        <v>250000</v>
      </c>
    </row>
    <row r="1053">
      <c r="A1053" s="11" t="inlineStr">
        <is>
          <t>Helios AI agency</t>
        </is>
      </c>
      <c r="B1053" s="14" t="inlineStr">
        <is>
          <t>AED</t>
        </is>
      </c>
      <c r="C1053" s="56">
        <f>SUM(G1053:R1053)</f>
        <v>480000</v>
      </c>
      <c r="D1053" s="56">
        <f>SUM(S1053:AD1053)</f>
        <v>480000</v>
      </c>
      <c r="E1053" s="56">
        <f>SUM(AE1053:AP1053)</f>
        <v>480000</v>
      </c>
      <c r="G1053" s="12">
        <f>Assumptions!$C$74</f>
        <v>40000</v>
      </c>
      <c r="H1053" s="12">
        <f>Assumptions!$C$74</f>
        <v>40000</v>
      </c>
      <c r="I1053" s="12">
        <f>Assumptions!$C$74</f>
        <v>40000</v>
      </c>
      <c r="J1053" s="12">
        <f>Assumptions!$C$74</f>
        <v>40000</v>
      </c>
      <c r="K1053" s="12">
        <f>Assumptions!$C$74</f>
        <v>40000</v>
      </c>
      <c r="L1053" s="12">
        <f>Assumptions!$C$74</f>
        <v>40000</v>
      </c>
      <c r="M1053" s="12">
        <f>Assumptions!$C$74</f>
        <v>40000</v>
      </c>
      <c r="N1053" s="12">
        <f>Assumptions!$C$74</f>
        <v>40000</v>
      </c>
      <c r="O1053" s="12">
        <f>Assumptions!$C$74</f>
        <v>40000</v>
      </c>
      <c r="P1053" s="12">
        <f>Assumptions!$C$74</f>
        <v>40000</v>
      </c>
      <c r="Q1053" s="12">
        <f>Assumptions!$C$74</f>
        <v>40000</v>
      </c>
      <c r="R1053" s="12">
        <f>Assumptions!$C$74</f>
        <v>40000</v>
      </c>
      <c r="S1053" s="12">
        <f>Assumptions!$C$74</f>
        <v>40000</v>
      </c>
      <c r="T1053" s="12">
        <f>Assumptions!$C$74</f>
        <v>40000</v>
      </c>
      <c r="U1053" s="12">
        <f>Assumptions!$C$74</f>
        <v>40000</v>
      </c>
      <c r="V1053" s="12">
        <f>Assumptions!$C$74</f>
        <v>40000</v>
      </c>
      <c r="W1053" s="12">
        <f>Assumptions!$C$74</f>
        <v>40000</v>
      </c>
      <c r="X1053" s="12">
        <f>Assumptions!$C$74</f>
        <v>40000</v>
      </c>
      <c r="Y1053" s="12">
        <f>Assumptions!$C$74</f>
        <v>40000</v>
      </c>
      <c r="Z1053" s="12">
        <f>Assumptions!$C$74</f>
        <v>40000</v>
      </c>
      <c r="AA1053" s="12">
        <f>Assumptions!$C$74</f>
        <v>40000</v>
      </c>
      <c r="AB1053" s="12">
        <f>Assumptions!$C$74</f>
        <v>40000</v>
      </c>
      <c r="AC1053" s="12">
        <f>Assumptions!$C$74</f>
        <v>40000</v>
      </c>
      <c r="AD1053" s="12">
        <f>Assumptions!$C$74</f>
        <v>40000</v>
      </c>
      <c r="AE1053" s="12">
        <f>Assumptions!$C$74</f>
        <v>40000</v>
      </c>
      <c r="AF1053" s="12">
        <f>Assumptions!$C$74</f>
        <v>40000</v>
      </c>
      <c r="AG1053" s="12">
        <f>Assumptions!$C$74</f>
        <v>40000</v>
      </c>
      <c r="AH1053" s="12">
        <f>Assumptions!$C$74</f>
        <v>40000</v>
      </c>
      <c r="AI1053" s="12">
        <f>Assumptions!$C$74</f>
        <v>40000</v>
      </c>
      <c r="AJ1053" s="12">
        <f>Assumptions!$C$74</f>
        <v>40000</v>
      </c>
      <c r="AK1053" s="12">
        <f>Assumptions!$C$74</f>
        <v>40000</v>
      </c>
      <c r="AL1053" s="12">
        <f>Assumptions!$C$74</f>
        <v>40000</v>
      </c>
      <c r="AM1053" s="12">
        <f>Assumptions!$C$74</f>
        <v>40000</v>
      </c>
      <c r="AN1053" s="12">
        <f>Assumptions!$C$74</f>
        <v>40000</v>
      </c>
      <c r="AO1053" s="12">
        <f>Assumptions!$C$74</f>
        <v>40000</v>
      </c>
      <c r="AP1053" s="12">
        <f>Assumptions!$C$74</f>
        <v>40000</v>
      </c>
    </row>
    <row r="1054">
      <c r="A1054" s="11" t="inlineStr">
        <is>
          <t>Public relations</t>
        </is>
      </c>
      <c r="B1054" s="14" t="inlineStr">
        <is>
          <t>AED</t>
        </is>
      </c>
      <c r="C1054" s="56">
        <f>SUM(G1054:R1054)</f>
        <v>360000</v>
      </c>
      <c r="D1054" s="56">
        <f>SUM(S1054:AD1054)</f>
        <v>240000</v>
      </c>
      <c r="E1054" s="56">
        <f>SUM(AE1054:AP1054)</f>
        <v>240000</v>
      </c>
      <c r="G1054" s="12">
        <f>IF(G996&lt;=Assumptions!$C$76,Assumptions!$C$75,Assumptions!$C$77)</f>
        <v>40000</v>
      </c>
      <c r="H1054" s="12">
        <f>IF(H996&lt;=Assumptions!$C$76,Assumptions!$C$75,Assumptions!$C$77)</f>
        <v>40000</v>
      </c>
      <c r="I1054" s="12">
        <f>IF(I996&lt;=Assumptions!$C$76,Assumptions!$C$75,Assumptions!$C$77)</f>
        <v>40000</v>
      </c>
      <c r="J1054" s="12">
        <f>IF(J996&lt;=Assumptions!$C$76,Assumptions!$C$75,Assumptions!$C$77)</f>
        <v>40000</v>
      </c>
      <c r="K1054" s="12">
        <f>IF(K996&lt;=Assumptions!$C$76,Assumptions!$C$75,Assumptions!$C$77)</f>
        <v>40000</v>
      </c>
      <c r="L1054" s="12">
        <f>IF(L996&lt;=Assumptions!$C$76,Assumptions!$C$75,Assumptions!$C$77)</f>
        <v>40000</v>
      </c>
      <c r="M1054" s="12">
        <f>IF(M996&lt;=Assumptions!$C$76,Assumptions!$C$75,Assumptions!$C$77)</f>
        <v>20000</v>
      </c>
      <c r="N1054" s="12">
        <f>IF(N996&lt;=Assumptions!$C$76,Assumptions!$C$75,Assumptions!$C$77)</f>
        <v>20000</v>
      </c>
      <c r="O1054" s="12">
        <f>IF(O996&lt;=Assumptions!$C$76,Assumptions!$C$75,Assumptions!$C$77)</f>
        <v>20000</v>
      </c>
      <c r="P1054" s="12">
        <f>IF(P996&lt;=Assumptions!$C$76,Assumptions!$C$75,Assumptions!$C$77)</f>
        <v>20000</v>
      </c>
      <c r="Q1054" s="12">
        <f>IF(Q996&lt;=Assumptions!$C$76,Assumptions!$C$75,Assumptions!$C$77)</f>
        <v>20000</v>
      </c>
      <c r="R1054" s="12">
        <f>IF(R996&lt;=Assumptions!$C$76,Assumptions!$C$75,Assumptions!$C$77)</f>
        <v>20000</v>
      </c>
      <c r="S1054" s="12">
        <f>IF(S996&lt;=Assumptions!$C$76,Assumptions!$C$75,Assumptions!$C$77)</f>
        <v>20000</v>
      </c>
      <c r="T1054" s="12">
        <f>IF(T996&lt;=Assumptions!$C$76,Assumptions!$C$75,Assumptions!$C$77)</f>
        <v>20000</v>
      </c>
      <c r="U1054" s="12">
        <f>IF(U996&lt;=Assumptions!$C$76,Assumptions!$C$75,Assumptions!$C$77)</f>
        <v>20000</v>
      </c>
      <c r="V1054" s="12">
        <f>IF(V996&lt;=Assumptions!$C$76,Assumptions!$C$75,Assumptions!$C$77)</f>
        <v>20000</v>
      </c>
      <c r="W1054" s="12">
        <f>IF(W996&lt;=Assumptions!$C$76,Assumptions!$C$75,Assumptions!$C$77)</f>
        <v>20000</v>
      </c>
      <c r="X1054" s="12">
        <f>IF(X996&lt;=Assumptions!$C$76,Assumptions!$C$75,Assumptions!$C$77)</f>
        <v>20000</v>
      </c>
      <c r="Y1054" s="12">
        <f>IF(Y996&lt;=Assumptions!$C$76,Assumptions!$C$75,Assumptions!$C$77)</f>
        <v>20000</v>
      </c>
      <c r="Z1054" s="12">
        <f>IF(Z996&lt;=Assumptions!$C$76,Assumptions!$C$75,Assumptions!$C$77)</f>
        <v>20000</v>
      </c>
      <c r="AA1054" s="12">
        <f>IF(AA996&lt;=Assumptions!$C$76,Assumptions!$C$75,Assumptions!$C$77)</f>
        <v>20000</v>
      </c>
      <c r="AB1054" s="12">
        <f>IF(AB996&lt;=Assumptions!$C$76,Assumptions!$C$75,Assumptions!$C$77)</f>
        <v>20000</v>
      </c>
      <c r="AC1054" s="12">
        <f>IF(AC996&lt;=Assumptions!$C$76,Assumptions!$C$75,Assumptions!$C$77)</f>
        <v>20000</v>
      </c>
      <c r="AD1054" s="12">
        <f>IF(AD996&lt;=Assumptions!$C$76,Assumptions!$C$75,Assumptions!$C$77)</f>
        <v>20000</v>
      </c>
      <c r="AE1054" s="12">
        <f>IF(AE996&lt;=Assumptions!$C$76,Assumptions!$C$75,Assumptions!$C$77)</f>
        <v>20000</v>
      </c>
      <c r="AF1054" s="12">
        <f>IF(AF996&lt;=Assumptions!$C$76,Assumptions!$C$75,Assumptions!$C$77)</f>
        <v>20000</v>
      </c>
      <c r="AG1054" s="12">
        <f>IF(AG996&lt;=Assumptions!$C$76,Assumptions!$C$75,Assumptions!$C$77)</f>
        <v>20000</v>
      </c>
      <c r="AH1054" s="12">
        <f>IF(AH996&lt;=Assumptions!$C$76,Assumptions!$C$75,Assumptions!$C$77)</f>
        <v>20000</v>
      </c>
      <c r="AI1054" s="12">
        <f>IF(AI996&lt;=Assumptions!$C$76,Assumptions!$C$75,Assumptions!$C$77)</f>
        <v>20000</v>
      </c>
      <c r="AJ1054" s="12">
        <f>IF(AJ996&lt;=Assumptions!$C$76,Assumptions!$C$75,Assumptions!$C$77)</f>
        <v>20000</v>
      </c>
      <c r="AK1054" s="12">
        <f>IF(AK996&lt;=Assumptions!$C$76,Assumptions!$C$75,Assumptions!$C$77)</f>
        <v>20000</v>
      </c>
      <c r="AL1054" s="12">
        <f>IF(AL996&lt;=Assumptions!$C$76,Assumptions!$C$75,Assumptions!$C$77)</f>
        <v>20000</v>
      </c>
      <c r="AM1054" s="12">
        <f>IF(AM996&lt;=Assumptions!$C$76,Assumptions!$C$75,Assumptions!$C$77)</f>
        <v>20000</v>
      </c>
      <c r="AN1054" s="12">
        <f>IF(AN996&lt;=Assumptions!$C$76,Assumptions!$C$75,Assumptions!$C$77)</f>
        <v>20000</v>
      </c>
      <c r="AO1054" s="12">
        <f>IF(AO996&lt;=Assumptions!$C$76,Assumptions!$C$75,Assumptions!$C$77)</f>
        <v>20000</v>
      </c>
      <c r="AP1054" s="12">
        <f>IF(AP996&lt;=Assumptions!$C$76,Assumptions!$C$75,Assumptions!$C$77)</f>
        <v>20000</v>
      </c>
    </row>
    <row r="1055">
      <c r="A1055" s="11" t="inlineStr">
        <is>
          <t>Creators and partnerships</t>
        </is>
      </c>
      <c r="B1055" s="14" t="inlineStr">
        <is>
          <t>AED</t>
        </is>
      </c>
      <c r="C1055" s="56">
        <f>SUM(G1055:R1055)</f>
        <v>240000</v>
      </c>
      <c r="D1055" s="56">
        <f>SUM(S1055:AD1055)</f>
        <v>240000</v>
      </c>
      <c r="E1055" s="56">
        <f>SUM(AE1055:AP1055)</f>
        <v>240000</v>
      </c>
      <c r="G1055" s="12">
        <f>Assumptions!$C$78</f>
        <v>20000</v>
      </c>
      <c r="H1055" s="12">
        <f>Assumptions!$C$78</f>
        <v>20000</v>
      </c>
      <c r="I1055" s="12">
        <f>Assumptions!$C$78</f>
        <v>20000</v>
      </c>
      <c r="J1055" s="12">
        <f>Assumptions!$C$78</f>
        <v>20000</v>
      </c>
      <c r="K1055" s="12">
        <f>Assumptions!$C$78</f>
        <v>20000</v>
      </c>
      <c r="L1055" s="12">
        <f>Assumptions!$C$78</f>
        <v>20000</v>
      </c>
      <c r="M1055" s="12">
        <f>Assumptions!$C$78</f>
        <v>20000</v>
      </c>
      <c r="N1055" s="12">
        <f>Assumptions!$C$78</f>
        <v>20000</v>
      </c>
      <c r="O1055" s="12">
        <f>Assumptions!$C$78</f>
        <v>20000</v>
      </c>
      <c r="P1055" s="12">
        <f>Assumptions!$C$78</f>
        <v>20000</v>
      </c>
      <c r="Q1055" s="12">
        <f>Assumptions!$C$78</f>
        <v>20000</v>
      </c>
      <c r="R1055" s="12">
        <f>Assumptions!$C$78</f>
        <v>20000</v>
      </c>
      <c r="S1055" s="12">
        <f>Assumptions!$C$78</f>
        <v>20000</v>
      </c>
      <c r="T1055" s="12">
        <f>Assumptions!$C$78</f>
        <v>20000</v>
      </c>
      <c r="U1055" s="12">
        <f>Assumptions!$C$78</f>
        <v>20000</v>
      </c>
      <c r="V1055" s="12">
        <f>Assumptions!$C$78</f>
        <v>20000</v>
      </c>
      <c r="W1055" s="12">
        <f>Assumptions!$C$78</f>
        <v>20000</v>
      </c>
      <c r="X1055" s="12">
        <f>Assumptions!$C$78</f>
        <v>20000</v>
      </c>
      <c r="Y1055" s="12">
        <f>Assumptions!$C$78</f>
        <v>20000</v>
      </c>
      <c r="Z1055" s="12">
        <f>Assumptions!$C$78</f>
        <v>20000</v>
      </c>
      <c r="AA1055" s="12">
        <f>Assumptions!$C$78</f>
        <v>20000</v>
      </c>
      <c r="AB1055" s="12">
        <f>Assumptions!$C$78</f>
        <v>20000</v>
      </c>
      <c r="AC1055" s="12">
        <f>Assumptions!$C$78</f>
        <v>20000</v>
      </c>
      <c r="AD1055" s="12">
        <f>Assumptions!$C$78</f>
        <v>20000</v>
      </c>
      <c r="AE1055" s="12">
        <f>Assumptions!$C$78</f>
        <v>20000</v>
      </c>
      <c r="AF1055" s="12">
        <f>Assumptions!$C$78</f>
        <v>20000</v>
      </c>
      <c r="AG1055" s="12">
        <f>Assumptions!$C$78</f>
        <v>20000</v>
      </c>
      <c r="AH1055" s="12">
        <f>Assumptions!$C$78</f>
        <v>20000</v>
      </c>
      <c r="AI1055" s="12">
        <f>Assumptions!$C$78</f>
        <v>20000</v>
      </c>
      <c r="AJ1055" s="12">
        <f>Assumptions!$C$78</f>
        <v>20000</v>
      </c>
      <c r="AK1055" s="12">
        <f>Assumptions!$C$78</f>
        <v>20000</v>
      </c>
      <c r="AL1055" s="12">
        <f>Assumptions!$C$78</f>
        <v>20000</v>
      </c>
      <c r="AM1055" s="12">
        <f>Assumptions!$C$78</f>
        <v>20000</v>
      </c>
      <c r="AN1055" s="12">
        <f>Assumptions!$C$78</f>
        <v>20000</v>
      </c>
      <c r="AO1055" s="12">
        <f>Assumptions!$C$78</f>
        <v>20000</v>
      </c>
      <c r="AP1055" s="12">
        <f>Assumptions!$C$78</f>
        <v>20000</v>
      </c>
    </row>
    <row r="1056">
      <c r="A1056" s="38" t="inlineStr">
        <is>
          <t>Marketing</t>
        </is>
      </c>
      <c r="B1056" s="58" t="inlineStr">
        <is>
          <t>AED</t>
        </is>
      </c>
      <c r="C1056" s="59">
        <f>SUM(G1056:R1056)</f>
        <v>2880000</v>
      </c>
      <c r="D1056" s="59">
        <f>SUM(S1056:AD1056)</f>
        <v>3360000</v>
      </c>
      <c r="E1056" s="59">
        <f>SUM(AE1056:AP1056)</f>
        <v>3960000</v>
      </c>
      <c r="F1056" s="40" t="n"/>
      <c r="G1056" s="51">
        <f>SUM(G1052:G1055)</f>
        <v>250000</v>
      </c>
      <c r="H1056" s="51">
        <f>SUM(H1052:H1055)</f>
        <v>250000</v>
      </c>
      <c r="I1056" s="51">
        <f>SUM(I1052:I1055)</f>
        <v>250000</v>
      </c>
      <c r="J1056" s="51">
        <f>SUM(J1052:J1055)</f>
        <v>250000</v>
      </c>
      <c r="K1056" s="51">
        <f>SUM(K1052:K1055)</f>
        <v>250000</v>
      </c>
      <c r="L1056" s="51">
        <f>SUM(L1052:L1055)</f>
        <v>250000</v>
      </c>
      <c r="M1056" s="51">
        <f>SUM(M1052:M1055)</f>
        <v>230000</v>
      </c>
      <c r="N1056" s="51">
        <f>SUM(N1052:N1055)</f>
        <v>230000</v>
      </c>
      <c r="O1056" s="51">
        <f>SUM(O1052:O1055)</f>
        <v>230000</v>
      </c>
      <c r="P1056" s="51">
        <f>SUM(P1052:P1055)</f>
        <v>230000</v>
      </c>
      <c r="Q1056" s="51">
        <f>SUM(Q1052:Q1055)</f>
        <v>230000</v>
      </c>
      <c r="R1056" s="51">
        <f>SUM(R1052:R1055)</f>
        <v>230000</v>
      </c>
      <c r="S1056" s="51">
        <f>SUM(S1052:S1055)</f>
        <v>280000</v>
      </c>
      <c r="T1056" s="51">
        <f>SUM(T1052:T1055)</f>
        <v>280000</v>
      </c>
      <c r="U1056" s="51">
        <f>SUM(U1052:U1055)</f>
        <v>280000</v>
      </c>
      <c r="V1056" s="51">
        <f>SUM(V1052:V1055)</f>
        <v>280000</v>
      </c>
      <c r="W1056" s="51">
        <f>SUM(W1052:W1055)</f>
        <v>280000</v>
      </c>
      <c r="X1056" s="51">
        <f>SUM(X1052:X1055)</f>
        <v>280000</v>
      </c>
      <c r="Y1056" s="51">
        <f>SUM(Y1052:Y1055)</f>
        <v>280000</v>
      </c>
      <c r="Z1056" s="51">
        <f>SUM(Z1052:Z1055)</f>
        <v>280000</v>
      </c>
      <c r="AA1056" s="51">
        <f>SUM(AA1052:AA1055)</f>
        <v>280000</v>
      </c>
      <c r="AB1056" s="51">
        <f>SUM(AB1052:AB1055)</f>
        <v>280000</v>
      </c>
      <c r="AC1056" s="51">
        <f>SUM(AC1052:AC1055)</f>
        <v>280000</v>
      </c>
      <c r="AD1056" s="51">
        <f>SUM(AD1052:AD1055)</f>
        <v>280000</v>
      </c>
      <c r="AE1056" s="51">
        <f>SUM(AE1052:AE1055)</f>
        <v>330000</v>
      </c>
      <c r="AF1056" s="51">
        <f>SUM(AF1052:AF1055)</f>
        <v>330000</v>
      </c>
      <c r="AG1056" s="51">
        <f>SUM(AG1052:AG1055)</f>
        <v>330000</v>
      </c>
      <c r="AH1056" s="51">
        <f>SUM(AH1052:AH1055)</f>
        <v>330000</v>
      </c>
      <c r="AI1056" s="51">
        <f>SUM(AI1052:AI1055)</f>
        <v>330000</v>
      </c>
      <c r="AJ1056" s="51">
        <f>SUM(AJ1052:AJ1055)</f>
        <v>330000</v>
      </c>
      <c r="AK1056" s="51">
        <f>SUM(AK1052:AK1055)</f>
        <v>330000</v>
      </c>
      <c r="AL1056" s="51">
        <f>SUM(AL1052:AL1055)</f>
        <v>330000</v>
      </c>
      <c r="AM1056" s="51">
        <f>SUM(AM1052:AM1055)</f>
        <v>330000</v>
      </c>
      <c r="AN1056" s="51">
        <f>SUM(AN1052:AN1055)</f>
        <v>330000</v>
      </c>
      <c r="AO1056" s="51">
        <f>SUM(AO1052:AO1055)</f>
        <v>330000</v>
      </c>
      <c r="AP1056" s="51">
        <f>SUM(AP1052:AP1055)</f>
        <v>330000</v>
      </c>
    </row>
    <row r="1057">
      <c r="A1057" s="11" t="inlineStr">
        <is>
          <t>Desk seats staffed (0 = stage 1, on-call desk)</t>
        </is>
      </c>
      <c r="B1057" s="14" t="inlineStr">
        <is>
          <t>seats</t>
        </is>
      </c>
      <c r="C1057" s="56">
        <f>R1057</f>
        <v>0</v>
      </c>
      <c r="D1057" s="56">
        <f>AD1057</f>
        <v>1</v>
      </c>
      <c r="E1057" s="56">
        <f>AP1057</f>
        <v>1</v>
      </c>
      <c r="G1057" s="12">
        <f>IF(G1018&lt;Assumptions!$C$69,0,1+INT((G1018-Assumptions!$C$69)/Assumptions!$C$71))</f>
        <v>0</v>
      </c>
      <c r="H1057" s="12">
        <f>IF(H1018&lt;Assumptions!$C$69,0,1+INT((H1018-Assumptions!$C$69)/Assumptions!$C$71))</f>
        <v>0</v>
      </c>
      <c r="I1057" s="12">
        <f>IF(I1018&lt;Assumptions!$C$69,0,1+INT((I1018-Assumptions!$C$69)/Assumptions!$C$71))</f>
        <v>0</v>
      </c>
      <c r="J1057" s="12">
        <f>IF(J1018&lt;Assumptions!$C$69,0,1+INT((J1018-Assumptions!$C$69)/Assumptions!$C$71))</f>
        <v>0</v>
      </c>
      <c r="K1057" s="12">
        <f>IF(K1018&lt;Assumptions!$C$69,0,1+INT((K1018-Assumptions!$C$69)/Assumptions!$C$71))</f>
        <v>0</v>
      </c>
      <c r="L1057" s="12">
        <f>IF(L1018&lt;Assumptions!$C$69,0,1+INT((L1018-Assumptions!$C$69)/Assumptions!$C$71))</f>
        <v>0</v>
      </c>
      <c r="M1057" s="12">
        <f>IF(M1018&lt;Assumptions!$C$69,0,1+INT((M1018-Assumptions!$C$69)/Assumptions!$C$71))</f>
        <v>0</v>
      </c>
      <c r="N1057" s="12">
        <f>IF(N1018&lt;Assumptions!$C$69,0,1+INT((N1018-Assumptions!$C$69)/Assumptions!$C$71))</f>
        <v>0</v>
      </c>
      <c r="O1057" s="12">
        <f>IF(O1018&lt;Assumptions!$C$69,0,1+INT((O1018-Assumptions!$C$69)/Assumptions!$C$71))</f>
        <v>0</v>
      </c>
      <c r="P1057" s="12">
        <f>IF(P1018&lt;Assumptions!$C$69,0,1+INT((P1018-Assumptions!$C$69)/Assumptions!$C$71))</f>
        <v>0</v>
      </c>
      <c r="Q1057" s="12">
        <f>IF(Q1018&lt;Assumptions!$C$69,0,1+INT((Q1018-Assumptions!$C$69)/Assumptions!$C$71))</f>
        <v>0</v>
      </c>
      <c r="R1057" s="12">
        <f>IF(R1018&lt;Assumptions!$C$69,0,1+INT((R1018-Assumptions!$C$69)/Assumptions!$C$71))</f>
        <v>0</v>
      </c>
      <c r="S1057" s="12">
        <f>IF(S1018&lt;Assumptions!$C$69,0,1+INT((S1018-Assumptions!$C$69)/Assumptions!$C$71))</f>
        <v>0</v>
      </c>
      <c r="T1057" s="12">
        <f>IF(T1018&lt;Assumptions!$C$69,0,1+INT((T1018-Assumptions!$C$69)/Assumptions!$C$71))</f>
        <v>1</v>
      </c>
      <c r="U1057" s="12">
        <f>IF(U1018&lt;Assumptions!$C$69,0,1+INT((U1018-Assumptions!$C$69)/Assumptions!$C$71))</f>
        <v>1</v>
      </c>
      <c r="V1057" s="12">
        <f>IF(V1018&lt;Assumptions!$C$69,0,1+INT((V1018-Assumptions!$C$69)/Assumptions!$C$71))</f>
        <v>1</v>
      </c>
      <c r="W1057" s="12">
        <f>IF(W1018&lt;Assumptions!$C$69,0,1+INT((W1018-Assumptions!$C$69)/Assumptions!$C$71))</f>
        <v>1</v>
      </c>
      <c r="X1057" s="12">
        <f>IF(X1018&lt;Assumptions!$C$69,0,1+INT((X1018-Assumptions!$C$69)/Assumptions!$C$71))</f>
        <v>1</v>
      </c>
      <c r="Y1057" s="12">
        <f>IF(Y1018&lt;Assumptions!$C$69,0,1+INT((Y1018-Assumptions!$C$69)/Assumptions!$C$71))</f>
        <v>1</v>
      </c>
      <c r="Z1057" s="12">
        <f>IF(Z1018&lt;Assumptions!$C$69,0,1+INT((Z1018-Assumptions!$C$69)/Assumptions!$C$71))</f>
        <v>1</v>
      </c>
      <c r="AA1057" s="12">
        <f>IF(AA1018&lt;Assumptions!$C$69,0,1+INT((AA1018-Assumptions!$C$69)/Assumptions!$C$71))</f>
        <v>1</v>
      </c>
      <c r="AB1057" s="12">
        <f>IF(AB1018&lt;Assumptions!$C$69,0,1+INT((AB1018-Assumptions!$C$69)/Assumptions!$C$71))</f>
        <v>1</v>
      </c>
      <c r="AC1057" s="12">
        <f>IF(AC1018&lt;Assumptions!$C$69,0,1+INT((AC1018-Assumptions!$C$69)/Assumptions!$C$71))</f>
        <v>1</v>
      </c>
      <c r="AD1057" s="12">
        <f>IF(AD1018&lt;Assumptions!$C$69,0,1+INT((AD1018-Assumptions!$C$69)/Assumptions!$C$71))</f>
        <v>1</v>
      </c>
      <c r="AE1057" s="12">
        <f>IF(AE1018&lt;Assumptions!$C$69,0,1+INT((AE1018-Assumptions!$C$69)/Assumptions!$C$71))</f>
        <v>1</v>
      </c>
      <c r="AF1057" s="12">
        <f>IF(AF1018&lt;Assumptions!$C$69,0,1+INT((AF1018-Assumptions!$C$69)/Assumptions!$C$71))</f>
        <v>1</v>
      </c>
      <c r="AG1057" s="12">
        <f>IF(AG1018&lt;Assumptions!$C$69,0,1+INT((AG1018-Assumptions!$C$69)/Assumptions!$C$71))</f>
        <v>1</v>
      </c>
      <c r="AH1057" s="12">
        <f>IF(AH1018&lt;Assumptions!$C$69,0,1+INT((AH1018-Assumptions!$C$69)/Assumptions!$C$71))</f>
        <v>1</v>
      </c>
      <c r="AI1057" s="12">
        <f>IF(AI1018&lt;Assumptions!$C$69,0,1+INT((AI1018-Assumptions!$C$69)/Assumptions!$C$71))</f>
        <v>1</v>
      </c>
      <c r="AJ1057" s="12">
        <f>IF(AJ1018&lt;Assumptions!$C$69,0,1+INT((AJ1018-Assumptions!$C$69)/Assumptions!$C$71))</f>
        <v>1</v>
      </c>
      <c r="AK1057" s="12">
        <f>IF(AK1018&lt;Assumptions!$C$69,0,1+INT((AK1018-Assumptions!$C$69)/Assumptions!$C$71))</f>
        <v>1</v>
      </c>
      <c r="AL1057" s="12">
        <f>IF(AL1018&lt;Assumptions!$C$69,0,1+INT((AL1018-Assumptions!$C$69)/Assumptions!$C$71))</f>
        <v>1</v>
      </c>
      <c r="AM1057" s="12">
        <f>IF(AM1018&lt;Assumptions!$C$69,0,1+INT((AM1018-Assumptions!$C$69)/Assumptions!$C$71))</f>
        <v>1</v>
      </c>
      <c r="AN1057" s="12">
        <f>IF(AN1018&lt;Assumptions!$C$69,0,1+INT((AN1018-Assumptions!$C$69)/Assumptions!$C$71))</f>
        <v>1</v>
      </c>
      <c r="AO1057" s="12">
        <f>IF(AO1018&lt;Assumptions!$C$69,0,1+INT((AO1018-Assumptions!$C$69)/Assumptions!$C$71))</f>
        <v>1</v>
      </c>
      <c r="AP1057" s="12">
        <f>IF(AP1018&lt;Assumptions!$C$69,0,1+INT((AP1018-Assumptions!$C$69)/Assumptions!$C$71))</f>
        <v>1</v>
      </c>
    </row>
    <row r="1058">
      <c r="A1058" s="38" t="inlineStr">
        <is>
          <t>Operations: 24/7 desk</t>
        </is>
      </c>
      <c r="B1058" s="58" t="inlineStr">
        <is>
          <t>AED</t>
        </is>
      </c>
      <c r="C1058" s="59">
        <f>SUM(G1058:R1058)</f>
        <v>180000</v>
      </c>
      <c r="D1058" s="59">
        <f>SUM(S1058:AD1058)</f>
        <v>345000</v>
      </c>
      <c r="E1058" s="59">
        <f>SUM(AE1058:AP1058)</f>
        <v>360000</v>
      </c>
      <c r="F1058" s="40" t="n"/>
      <c r="G1058" s="51">
        <f>IF(G1057=0,Assumptions!$C$68,G1057*Assumptions!$C$70)</f>
        <v>15000</v>
      </c>
      <c r="H1058" s="51">
        <f>IF(H1057=0,Assumptions!$C$68,H1057*Assumptions!$C$70)</f>
        <v>15000</v>
      </c>
      <c r="I1058" s="51">
        <f>IF(I1057=0,Assumptions!$C$68,I1057*Assumptions!$C$70)</f>
        <v>15000</v>
      </c>
      <c r="J1058" s="51">
        <f>IF(J1057=0,Assumptions!$C$68,J1057*Assumptions!$C$70)</f>
        <v>15000</v>
      </c>
      <c r="K1058" s="51">
        <f>IF(K1057=0,Assumptions!$C$68,K1057*Assumptions!$C$70)</f>
        <v>15000</v>
      </c>
      <c r="L1058" s="51">
        <f>IF(L1057=0,Assumptions!$C$68,L1057*Assumptions!$C$70)</f>
        <v>15000</v>
      </c>
      <c r="M1058" s="51">
        <f>IF(M1057=0,Assumptions!$C$68,M1057*Assumptions!$C$70)</f>
        <v>15000</v>
      </c>
      <c r="N1058" s="51">
        <f>IF(N1057=0,Assumptions!$C$68,N1057*Assumptions!$C$70)</f>
        <v>15000</v>
      </c>
      <c r="O1058" s="51">
        <f>IF(O1057=0,Assumptions!$C$68,O1057*Assumptions!$C$70)</f>
        <v>15000</v>
      </c>
      <c r="P1058" s="51">
        <f>IF(P1057=0,Assumptions!$C$68,P1057*Assumptions!$C$70)</f>
        <v>15000</v>
      </c>
      <c r="Q1058" s="51">
        <f>IF(Q1057=0,Assumptions!$C$68,Q1057*Assumptions!$C$70)</f>
        <v>15000</v>
      </c>
      <c r="R1058" s="51">
        <f>IF(R1057=0,Assumptions!$C$68,R1057*Assumptions!$C$70)</f>
        <v>15000</v>
      </c>
      <c r="S1058" s="51">
        <f>IF(S1057=0,Assumptions!$C$68,S1057*Assumptions!$C$70)</f>
        <v>15000</v>
      </c>
      <c r="T1058" s="51">
        <f>IF(T1057=0,Assumptions!$C$68,T1057*Assumptions!$C$70)</f>
        <v>30000</v>
      </c>
      <c r="U1058" s="51">
        <f>IF(U1057=0,Assumptions!$C$68,U1057*Assumptions!$C$70)</f>
        <v>30000</v>
      </c>
      <c r="V1058" s="51">
        <f>IF(V1057=0,Assumptions!$C$68,V1057*Assumptions!$C$70)</f>
        <v>30000</v>
      </c>
      <c r="W1058" s="51">
        <f>IF(W1057=0,Assumptions!$C$68,W1057*Assumptions!$C$70)</f>
        <v>30000</v>
      </c>
      <c r="X1058" s="51">
        <f>IF(X1057=0,Assumptions!$C$68,X1057*Assumptions!$C$70)</f>
        <v>30000</v>
      </c>
      <c r="Y1058" s="51">
        <f>IF(Y1057=0,Assumptions!$C$68,Y1057*Assumptions!$C$70)</f>
        <v>30000</v>
      </c>
      <c r="Z1058" s="51">
        <f>IF(Z1057=0,Assumptions!$C$68,Z1057*Assumptions!$C$70)</f>
        <v>30000</v>
      </c>
      <c r="AA1058" s="51">
        <f>IF(AA1057=0,Assumptions!$C$68,AA1057*Assumptions!$C$70)</f>
        <v>30000</v>
      </c>
      <c r="AB1058" s="51">
        <f>IF(AB1057=0,Assumptions!$C$68,AB1057*Assumptions!$C$70)</f>
        <v>30000</v>
      </c>
      <c r="AC1058" s="51">
        <f>IF(AC1057=0,Assumptions!$C$68,AC1057*Assumptions!$C$70)</f>
        <v>30000</v>
      </c>
      <c r="AD1058" s="51">
        <f>IF(AD1057=0,Assumptions!$C$68,AD1057*Assumptions!$C$70)</f>
        <v>30000</v>
      </c>
      <c r="AE1058" s="51">
        <f>IF(AE1057=0,Assumptions!$C$68,AE1057*Assumptions!$C$70)</f>
        <v>30000</v>
      </c>
      <c r="AF1058" s="51">
        <f>IF(AF1057=0,Assumptions!$C$68,AF1057*Assumptions!$C$70)</f>
        <v>30000</v>
      </c>
      <c r="AG1058" s="51">
        <f>IF(AG1057=0,Assumptions!$C$68,AG1057*Assumptions!$C$70)</f>
        <v>30000</v>
      </c>
      <c r="AH1058" s="51">
        <f>IF(AH1057=0,Assumptions!$C$68,AH1057*Assumptions!$C$70)</f>
        <v>30000</v>
      </c>
      <c r="AI1058" s="51">
        <f>IF(AI1057=0,Assumptions!$C$68,AI1057*Assumptions!$C$70)</f>
        <v>30000</v>
      </c>
      <c r="AJ1058" s="51">
        <f>IF(AJ1057=0,Assumptions!$C$68,AJ1057*Assumptions!$C$70)</f>
        <v>30000</v>
      </c>
      <c r="AK1058" s="51">
        <f>IF(AK1057=0,Assumptions!$C$68,AK1057*Assumptions!$C$70)</f>
        <v>30000</v>
      </c>
      <c r="AL1058" s="51">
        <f>IF(AL1057=0,Assumptions!$C$68,AL1057*Assumptions!$C$70)</f>
        <v>30000</v>
      </c>
      <c r="AM1058" s="51">
        <f>IF(AM1057=0,Assumptions!$C$68,AM1057*Assumptions!$C$70)</f>
        <v>30000</v>
      </c>
      <c r="AN1058" s="51">
        <f>IF(AN1057=0,Assumptions!$C$68,AN1057*Assumptions!$C$70)</f>
        <v>30000</v>
      </c>
      <c r="AO1058" s="51">
        <f>IF(AO1057=0,Assumptions!$C$68,AO1057*Assumptions!$C$70)</f>
        <v>30000</v>
      </c>
      <c r="AP1058" s="51">
        <f>IF(AP1057=0,Assumptions!$C$68,AP1057*Assumptions!$C$70)</f>
        <v>30000</v>
      </c>
    </row>
    <row r="1059">
      <c r="A1059" s="11" t="inlineStr">
        <is>
          <t>Delivery team</t>
        </is>
      </c>
      <c r="B1059" s="14" t="inlineStr">
        <is>
          <t>AED</t>
        </is>
      </c>
      <c r="C1059" s="56">
        <f>SUM(G1059:R1059)</f>
        <v>1200000</v>
      </c>
      <c r="D1059" s="56">
        <f>SUM(S1059:AD1059)</f>
        <v>1200000</v>
      </c>
      <c r="E1059" s="56">
        <f>SUM(AE1059:AP1059)</f>
        <v>1200000</v>
      </c>
      <c r="G1059" s="12">
        <f>Assumptions!$C$63</f>
        <v>100000</v>
      </c>
      <c r="H1059" s="12">
        <f>Assumptions!$C$63</f>
        <v>100000</v>
      </c>
      <c r="I1059" s="12">
        <f>Assumptions!$C$63</f>
        <v>100000</v>
      </c>
      <c r="J1059" s="12">
        <f>Assumptions!$C$63</f>
        <v>100000</v>
      </c>
      <c r="K1059" s="12">
        <f>Assumptions!$C$63</f>
        <v>100000</v>
      </c>
      <c r="L1059" s="12">
        <f>Assumptions!$C$63</f>
        <v>100000</v>
      </c>
      <c r="M1059" s="12">
        <f>Assumptions!$C$63</f>
        <v>100000</v>
      </c>
      <c r="N1059" s="12">
        <f>Assumptions!$C$63</f>
        <v>100000</v>
      </c>
      <c r="O1059" s="12">
        <f>Assumptions!$C$63</f>
        <v>100000</v>
      </c>
      <c r="P1059" s="12">
        <f>Assumptions!$C$63</f>
        <v>100000</v>
      </c>
      <c r="Q1059" s="12">
        <f>Assumptions!$C$63</f>
        <v>100000</v>
      </c>
      <c r="R1059" s="12">
        <f>Assumptions!$C$63</f>
        <v>100000</v>
      </c>
      <c r="S1059" s="12">
        <f>Assumptions!$C$63</f>
        <v>100000</v>
      </c>
      <c r="T1059" s="12">
        <f>Assumptions!$C$63</f>
        <v>100000</v>
      </c>
      <c r="U1059" s="12">
        <f>Assumptions!$C$63</f>
        <v>100000</v>
      </c>
      <c r="V1059" s="12">
        <f>Assumptions!$C$63</f>
        <v>100000</v>
      </c>
      <c r="W1059" s="12">
        <f>Assumptions!$C$63</f>
        <v>100000</v>
      </c>
      <c r="X1059" s="12">
        <f>Assumptions!$C$63</f>
        <v>100000</v>
      </c>
      <c r="Y1059" s="12">
        <f>Assumptions!$C$63</f>
        <v>100000</v>
      </c>
      <c r="Z1059" s="12">
        <f>Assumptions!$C$63</f>
        <v>100000</v>
      </c>
      <c r="AA1059" s="12">
        <f>Assumptions!$C$63</f>
        <v>100000</v>
      </c>
      <c r="AB1059" s="12">
        <f>Assumptions!$C$63</f>
        <v>100000</v>
      </c>
      <c r="AC1059" s="12">
        <f>Assumptions!$C$63</f>
        <v>100000</v>
      </c>
      <c r="AD1059" s="12">
        <f>Assumptions!$C$63</f>
        <v>100000</v>
      </c>
      <c r="AE1059" s="12">
        <f>Assumptions!$C$63</f>
        <v>100000</v>
      </c>
      <c r="AF1059" s="12">
        <f>Assumptions!$C$63</f>
        <v>100000</v>
      </c>
      <c r="AG1059" s="12">
        <f>Assumptions!$C$63</f>
        <v>100000</v>
      </c>
      <c r="AH1059" s="12">
        <f>Assumptions!$C$63</f>
        <v>100000</v>
      </c>
      <c r="AI1059" s="12">
        <f>Assumptions!$C$63</f>
        <v>100000</v>
      </c>
      <c r="AJ1059" s="12">
        <f>Assumptions!$C$63</f>
        <v>100000</v>
      </c>
      <c r="AK1059" s="12">
        <f>Assumptions!$C$63</f>
        <v>100000</v>
      </c>
      <c r="AL1059" s="12">
        <f>Assumptions!$C$63</f>
        <v>100000</v>
      </c>
      <c r="AM1059" s="12">
        <f>Assumptions!$C$63</f>
        <v>100000</v>
      </c>
      <c r="AN1059" s="12">
        <f>Assumptions!$C$63</f>
        <v>100000</v>
      </c>
      <c r="AO1059" s="12">
        <f>Assumptions!$C$63</f>
        <v>100000</v>
      </c>
      <c r="AP1059" s="12">
        <f>Assumptions!$C$63</f>
        <v>100000</v>
      </c>
    </row>
    <row r="1060">
      <c r="A1060" s="11" t="inlineStr">
        <is>
          <t>Servers, cloud, monitoring and licences</t>
        </is>
      </c>
      <c r="B1060" s="14" t="inlineStr">
        <is>
          <t>AED</t>
        </is>
      </c>
      <c r="C1060" s="56">
        <f>SUM(G1060:R1060)</f>
        <v>300000</v>
      </c>
      <c r="D1060" s="56">
        <f>SUM(S1060:AD1060)</f>
        <v>300000</v>
      </c>
      <c r="E1060" s="56">
        <f>SUM(AE1060:AP1060)</f>
        <v>300000</v>
      </c>
      <c r="G1060" s="12">
        <f>Assumptions!$C$64</f>
        <v>25000</v>
      </c>
      <c r="H1060" s="12">
        <f>Assumptions!$C$64</f>
        <v>25000</v>
      </c>
      <c r="I1060" s="12">
        <f>Assumptions!$C$64</f>
        <v>25000</v>
      </c>
      <c r="J1060" s="12">
        <f>Assumptions!$C$64</f>
        <v>25000</v>
      </c>
      <c r="K1060" s="12">
        <f>Assumptions!$C$64</f>
        <v>25000</v>
      </c>
      <c r="L1060" s="12">
        <f>Assumptions!$C$64</f>
        <v>25000</v>
      </c>
      <c r="M1060" s="12">
        <f>Assumptions!$C$64</f>
        <v>25000</v>
      </c>
      <c r="N1060" s="12">
        <f>Assumptions!$C$64</f>
        <v>25000</v>
      </c>
      <c r="O1060" s="12">
        <f>Assumptions!$C$64</f>
        <v>25000</v>
      </c>
      <c r="P1060" s="12">
        <f>Assumptions!$C$64</f>
        <v>25000</v>
      </c>
      <c r="Q1060" s="12">
        <f>Assumptions!$C$64</f>
        <v>25000</v>
      </c>
      <c r="R1060" s="12">
        <f>Assumptions!$C$64</f>
        <v>25000</v>
      </c>
      <c r="S1060" s="12">
        <f>Assumptions!$C$64</f>
        <v>25000</v>
      </c>
      <c r="T1060" s="12">
        <f>Assumptions!$C$64</f>
        <v>25000</v>
      </c>
      <c r="U1060" s="12">
        <f>Assumptions!$C$64</f>
        <v>25000</v>
      </c>
      <c r="V1060" s="12">
        <f>Assumptions!$C$64</f>
        <v>25000</v>
      </c>
      <c r="W1060" s="12">
        <f>Assumptions!$C$64</f>
        <v>25000</v>
      </c>
      <c r="X1060" s="12">
        <f>Assumptions!$C$64</f>
        <v>25000</v>
      </c>
      <c r="Y1060" s="12">
        <f>Assumptions!$C$64</f>
        <v>25000</v>
      </c>
      <c r="Z1060" s="12">
        <f>Assumptions!$C$64</f>
        <v>25000</v>
      </c>
      <c r="AA1060" s="12">
        <f>Assumptions!$C$64</f>
        <v>25000</v>
      </c>
      <c r="AB1060" s="12">
        <f>Assumptions!$C$64</f>
        <v>25000</v>
      </c>
      <c r="AC1060" s="12">
        <f>Assumptions!$C$64</f>
        <v>25000</v>
      </c>
      <c r="AD1060" s="12">
        <f>Assumptions!$C$64</f>
        <v>25000</v>
      </c>
      <c r="AE1060" s="12">
        <f>Assumptions!$C$64</f>
        <v>25000</v>
      </c>
      <c r="AF1060" s="12">
        <f>Assumptions!$C$64</f>
        <v>25000</v>
      </c>
      <c r="AG1060" s="12">
        <f>Assumptions!$C$64</f>
        <v>25000</v>
      </c>
      <c r="AH1060" s="12">
        <f>Assumptions!$C$64</f>
        <v>25000</v>
      </c>
      <c r="AI1060" s="12">
        <f>Assumptions!$C$64</f>
        <v>25000</v>
      </c>
      <c r="AJ1060" s="12">
        <f>Assumptions!$C$64</f>
        <v>25000</v>
      </c>
      <c r="AK1060" s="12">
        <f>Assumptions!$C$64</f>
        <v>25000</v>
      </c>
      <c r="AL1060" s="12">
        <f>Assumptions!$C$64</f>
        <v>25000</v>
      </c>
      <c r="AM1060" s="12">
        <f>Assumptions!$C$64</f>
        <v>25000</v>
      </c>
      <c r="AN1060" s="12">
        <f>Assumptions!$C$64</f>
        <v>25000</v>
      </c>
      <c r="AO1060" s="12">
        <f>Assumptions!$C$64</f>
        <v>25000</v>
      </c>
      <c r="AP1060" s="12">
        <f>Assumptions!$C$64</f>
        <v>25000</v>
      </c>
    </row>
    <row r="1061">
      <c r="A1061" s="11" t="inlineStr">
        <is>
          <t>Equipment</t>
        </is>
      </c>
      <c r="B1061" s="14" t="inlineStr">
        <is>
          <t>AED</t>
        </is>
      </c>
      <c r="C1061" s="56">
        <f>SUM(G1061:R1061)</f>
        <v>100000</v>
      </c>
      <c r="D1061" s="56">
        <f>SUM(S1061:AD1061)</f>
        <v>0</v>
      </c>
      <c r="E1061" s="56">
        <f>SUM(AE1061:AP1061)</f>
        <v>0</v>
      </c>
      <c r="G1061" s="12">
        <f>IF(G996=1,Assumptions!$C$65,0)</f>
        <v>100000</v>
      </c>
      <c r="H1061" s="12">
        <f>IF(H996=1,Assumptions!$C$65,0)</f>
        <v>0</v>
      </c>
      <c r="I1061" s="12">
        <f>IF(I996=1,Assumptions!$C$65,0)</f>
        <v>0</v>
      </c>
      <c r="J1061" s="12">
        <f>IF(J996=1,Assumptions!$C$65,0)</f>
        <v>0</v>
      </c>
      <c r="K1061" s="12">
        <f>IF(K996=1,Assumptions!$C$65,0)</f>
        <v>0</v>
      </c>
      <c r="L1061" s="12">
        <f>IF(L996=1,Assumptions!$C$65,0)</f>
        <v>0</v>
      </c>
      <c r="M1061" s="12">
        <f>IF(M996=1,Assumptions!$C$65,0)</f>
        <v>0</v>
      </c>
      <c r="N1061" s="12">
        <f>IF(N996=1,Assumptions!$C$65,0)</f>
        <v>0</v>
      </c>
      <c r="O1061" s="12">
        <f>IF(O996=1,Assumptions!$C$65,0)</f>
        <v>0</v>
      </c>
      <c r="P1061" s="12">
        <f>IF(P996=1,Assumptions!$C$65,0)</f>
        <v>0</v>
      </c>
      <c r="Q1061" s="12">
        <f>IF(Q996=1,Assumptions!$C$65,0)</f>
        <v>0</v>
      </c>
      <c r="R1061" s="12">
        <f>IF(R996=1,Assumptions!$C$65,0)</f>
        <v>0</v>
      </c>
      <c r="S1061" s="12">
        <f>IF(S996=1,Assumptions!$C$65,0)</f>
        <v>0</v>
      </c>
      <c r="T1061" s="12">
        <f>IF(T996=1,Assumptions!$C$65,0)</f>
        <v>0</v>
      </c>
      <c r="U1061" s="12">
        <f>IF(U996=1,Assumptions!$C$65,0)</f>
        <v>0</v>
      </c>
      <c r="V1061" s="12">
        <f>IF(V996=1,Assumptions!$C$65,0)</f>
        <v>0</v>
      </c>
      <c r="W1061" s="12">
        <f>IF(W996=1,Assumptions!$C$65,0)</f>
        <v>0</v>
      </c>
      <c r="X1061" s="12">
        <f>IF(X996=1,Assumptions!$C$65,0)</f>
        <v>0</v>
      </c>
      <c r="Y1061" s="12">
        <f>IF(Y996=1,Assumptions!$C$65,0)</f>
        <v>0</v>
      </c>
      <c r="Z1061" s="12">
        <f>IF(Z996=1,Assumptions!$C$65,0)</f>
        <v>0</v>
      </c>
      <c r="AA1061" s="12">
        <f>IF(AA996=1,Assumptions!$C$65,0)</f>
        <v>0</v>
      </c>
      <c r="AB1061" s="12">
        <f>IF(AB996=1,Assumptions!$C$65,0)</f>
        <v>0</v>
      </c>
      <c r="AC1061" s="12">
        <f>IF(AC996=1,Assumptions!$C$65,0)</f>
        <v>0</v>
      </c>
      <c r="AD1061" s="12">
        <f>IF(AD996=1,Assumptions!$C$65,0)</f>
        <v>0</v>
      </c>
      <c r="AE1061" s="12">
        <f>IF(AE996=1,Assumptions!$C$65,0)</f>
        <v>0</v>
      </c>
      <c r="AF1061" s="12">
        <f>IF(AF996=1,Assumptions!$C$65,0)</f>
        <v>0</v>
      </c>
      <c r="AG1061" s="12">
        <f>IF(AG996=1,Assumptions!$C$65,0)</f>
        <v>0</v>
      </c>
      <c r="AH1061" s="12">
        <f>IF(AH996=1,Assumptions!$C$65,0)</f>
        <v>0</v>
      </c>
      <c r="AI1061" s="12">
        <f>IF(AI996=1,Assumptions!$C$65,0)</f>
        <v>0</v>
      </c>
      <c r="AJ1061" s="12">
        <f>IF(AJ996=1,Assumptions!$C$65,0)</f>
        <v>0</v>
      </c>
      <c r="AK1061" s="12">
        <f>IF(AK996=1,Assumptions!$C$65,0)</f>
        <v>0</v>
      </c>
      <c r="AL1061" s="12">
        <f>IF(AL996=1,Assumptions!$C$65,0)</f>
        <v>0</v>
      </c>
      <c r="AM1061" s="12">
        <f>IF(AM996=1,Assumptions!$C$65,0)</f>
        <v>0</v>
      </c>
      <c r="AN1061" s="12">
        <f>IF(AN996=1,Assumptions!$C$65,0)</f>
        <v>0</v>
      </c>
      <c r="AO1061" s="12">
        <f>IF(AO996=1,Assumptions!$C$65,0)</f>
        <v>0</v>
      </c>
      <c r="AP1061" s="12">
        <f>IF(AP996=1,Assumptions!$C$65,0)</f>
        <v>0</v>
      </c>
    </row>
    <row r="1062">
      <c r="A1062" s="38" t="inlineStr">
        <is>
          <t>Technology</t>
        </is>
      </c>
      <c r="B1062" s="58" t="inlineStr">
        <is>
          <t>AED</t>
        </is>
      </c>
      <c r="C1062" s="59">
        <f>SUM(G1062:R1062)</f>
        <v>1600000</v>
      </c>
      <c r="D1062" s="59">
        <f>SUM(S1062:AD1062)</f>
        <v>1500000</v>
      </c>
      <c r="E1062" s="59">
        <f>SUM(AE1062:AP1062)</f>
        <v>1500000</v>
      </c>
      <c r="F1062" s="40" t="n"/>
      <c r="G1062" s="51">
        <f>SUM(G1059:G1061)</f>
        <v>225000</v>
      </c>
      <c r="H1062" s="51">
        <f>SUM(H1059:H1061)</f>
        <v>125000</v>
      </c>
      <c r="I1062" s="51">
        <f>SUM(I1059:I1061)</f>
        <v>125000</v>
      </c>
      <c r="J1062" s="51">
        <f>SUM(J1059:J1061)</f>
        <v>125000</v>
      </c>
      <c r="K1062" s="51">
        <f>SUM(K1059:K1061)</f>
        <v>125000</v>
      </c>
      <c r="L1062" s="51">
        <f>SUM(L1059:L1061)</f>
        <v>125000</v>
      </c>
      <c r="M1062" s="51">
        <f>SUM(M1059:M1061)</f>
        <v>125000</v>
      </c>
      <c r="N1062" s="51">
        <f>SUM(N1059:N1061)</f>
        <v>125000</v>
      </c>
      <c r="O1062" s="51">
        <f>SUM(O1059:O1061)</f>
        <v>125000</v>
      </c>
      <c r="P1062" s="51">
        <f>SUM(P1059:P1061)</f>
        <v>125000</v>
      </c>
      <c r="Q1062" s="51">
        <f>SUM(Q1059:Q1061)</f>
        <v>125000</v>
      </c>
      <c r="R1062" s="51">
        <f>SUM(R1059:R1061)</f>
        <v>125000</v>
      </c>
      <c r="S1062" s="51">
        <f>SUM(S1059:S1061)</f>
        <v>125000</v>
      </c>
      <c r="T1062" s="51">
        <f>SUM(T1059:T1061)</f>
        <v>125000</v>
      </c>
      <c r="U1062" s="51">
        <f>SUM(U1059:U1061)</f>
        <v>125000</v>
      </c>
      <c r="V1062" s="51">
        <f>SUM(V1059:V1061)</f>
        <v>125000</v>
      </c>
      <c r="W1062" s="51">
        <f>SUM(W1059:W1061)</f>
        <v>125000</v>
      </c>
      <c r="X1062" s="51">
        <f>SUM(X1059:X1061)</f>
        <v>125000</v>
      </c>
      <c r="Y1062" s="51">
        <f>SUM(Y1059:Y1061)</f>
        <v>125000</v>
      </c>
      <c r="Z1062" s="51">
        <f>SUM(Z1059:Z1061)</f>
        <v>125000</v>
      </c>
      <c r="AA1062" s="51">
        <f>SUM(AA1059:AA1061)</f>
        <v>125000</v>
      </c>
      <c r="AB1062" s="51">
        <f>SUM(AB1059:AB1061)</f>
        <v>125000</v>
      </c>
      <c r="AC1062" s="51">
        <f>SUM(AC1059:AC1061)</f>
        <v>125000</v>
      </c>
      <c r="AD1062" s="51">
        <f>SUM(AD1059:AD1061)</f>
        <v>125000</v>
      </c>
      <c r="AE1062" s="51">
        <f>SUM(AE1059:AE1061)</f>
        <v>125000</v>
      </c>
      <c r="AF1062" s="51">
        <f>SUM(AF1059:AF1061)</f>
        <v>125000</v>
      </c>
      <c r="AG1062" s="51">
        <f>SUM(AG1059:AG1061)</f>
        <v>125000</v>
      </c>
      <c r="AH1062" s="51">
        <f>SUM(AH1059:AH1061)</f>
        <v>125000</v>
      </c>
      <c r="AI1062" s="51">
        <f>SUM(AI1059:AI1061)</f>
        <v>125000</v>
      </c>
      <c r="AJ1062" s="51">
        <f>SUM(AJ1059:AJ1061)</f>
        <v>125000</v>
      </c>
      <c r="AK1062" s="51">
        <f>SUM(AK1059:AK1061)</f>
        <v>125000</v>
      </c>
      <c r="AL1062" s="51">
        <f>SUM(AL1059:AL1061)</f>
        <v>125000</v>
      </c>
      <c r="AM1062" s="51">
        <f>SUM(AM1059:AM1061)</f>
        <v>125000</v>
      </c>
      <c r="AN1062" s="51">
        <f>SUM(AN1059:AN1061)</f>
        <v>125000</v>
      </c>
      <c r="AO1062" s="51">
        <f>SUM(AO1059:AO1061)</f>
        <v>125000</v>
      </c>
      <c r="AP1062" s="51">
        <f>SUM(AP1059:AP1061)</f>
        <v>125000</v>
      </c>
    </row>
    <row r="1063">
      <c r="A1063" s="11" t="inlineStr">
        <is>
          <t>Personnel (accounts, support, B2B sales)</t>
        </is>
      </c>
      <c r="B1063" s="14" t="inlineStr">
        <is>
          <t>AED</t>
        </is>
      </c>
      <c r="C1063" s="56">
        <f>SUM(G1063:R1063)</f>
        <v>600000</v>
      </c>
      <c r="D1063" s="56">
        <f>SUM(S1063:AD1063)</f>
        <v>600000</v>
      </c>
      <c r="E1063" s="56">
        <f>SUM(AE1063:AP1063)</f>
        <v>600000</v>
      </c>
      <c r="G1063" s="12">
        <f>Assumptions!$C$81</f>
        <v>50000</v>
      </c>
      <c r="H1063" s="12">
        <f>Assumptions!$C$81</f>
        <v>50000</v>
      </c>
      <c r="I1063" s="12">
        <f>Assumptions!$C$81</f>
        <v>50000</v>
      </c>
      <c r="J1063" s="12">
        <f>Assumptions!$C$81</f>
        <v>50000</v>
      </c>
      <c r="K1063" s="12">
        <f>Assumptions!$C$81</f>
        <v>50000</v>
      </c>
      <c r="L1063" s="12">
        <f>Assumptions!$C$81</f>
        <v>50000</v>
      </c>
      <c r="M1063" s="12">
        <f>Assumptions!$C$81</f>
        <v>50000</v>
      </c>
      <c r="N1063" s="12">
        <f>Assumptions!$C$81</f>
        <v>50000</v>
      </c>
      <c r="O1063" s="12">
        <f>Assumptions!$C$81</f>
        <v>50000</v>
      </c>
      <c r="P1063" s="12">
        <f>Assumptions!$C$81</f>
        <v>50000</v>
      </c>
      <c r="Q1063" s="12">
        <f>Assumptions!$C$81</f>
        <v>50000</v>
      </c>
      <c r="R1063" s="12">
        <f>Assumptions!$C$81</f>
        <v>50000</v>
      </c>
      <c r="S1063" s="12">
        <f>Assumptions!$C$81</f>
        <v>50000</v>
      </c>
      <c r="T1063" s="12">
        <f>Assumptions!$C$81</f>
        <v>50000</v>
      </c>
      <c r="U1063" s="12">
        <f>Assumptions!$C$81</f>
        <v>50000</v>
      </c>
      <c r="V1063" s="12">
        <f>Assumptions!$C$81</f>
        <v>50000</v>
      </c>
      <c r="W1063" s="12">
        <f>Assumptions!$C$81</f>
        <v>50000</v>
      </c>
      <c r="X1063" s="12">
        <f>Assumptions!$C$81</f>
        <v>50000</v>
      </c>
      <c r="Y1063" s="12">
        <f>Assumptions!$C$81</f>
        <v>50000</v>
      </c>
      <c r="Z1063" s="12">
        <f>Assumptions!$C$81</f>
        <v>50000</v>
      </c>
      <c r="AA1063" s="12">
        <f>Assumptions!$C$81</f>
        <v>50000</v>
      </c>
      <c r="AB1063" s="12">
        <f>Assumptions!$C$81</f>
        <v>50000</v>
      </c>
      <c r="AC1063" s="12">
        <f>Assumptions!$C$81</f>
        <v>50000</v>
      </c>
      <c r="AD1063" s="12">
        <f>Assumptions!$C$81</f>
        <v>50000</v>
      </c>
      <c r="AE1063" s="12">
        <f>Assumptions!$C$81</f>
        <v>50000</v>
      </c>
      <c r="AF1063" s="12">
        <f>Assumptions!$C$81</f>
        <v>50000</v>
      </c>
      <c r="AG1063" s="12">
        <f>Assumptions!$C$81</f>
        <v>50000</v>
      </c>
      <c r="AH1063" s="12">
        <f>Assumptions!$C$81</f>
        <v>50000</v>
      </c>
      <c r="AI1063" s="12">
        <f>Assumptions!$C$81</f>
        <v>50000</v>
      </c>
      <c r="AJ1063" s="12">
        <f>Assumptions!$C$81</f>
        <v>50000</v>
      </c>
      <c r="AK1063" s="12">
        <f>Assumptions!$C$81</f>
        <v>50000</v>
      </c>
      <c r="AL1063" s="12">
        <f>Assumptions!$C$81</f>
        <v>50000</v>
      </c>
      <c r="AM1063" s="12">
        <f>Assumptions!$C$81</f>
        <v>50000</v>
      </c>
      <c r="AN1063" s="12">
        <f>Assumptions!$C$81</f>
        <v>50000</v>
      </c>
      <c r="AO1063" s="12">
        <f>Assumptions!$C$81</f>
        <v>50000</v>
      </c>
      <c r="AP1063" s="12">
        <f>Assumptions!$C$81</f>
        <v>50000</v>
      </c>
    </row>
    <row r="1064">
      <c r="A1064" s="11" t="inlineStr">
        <is>
          <t>Office</t>
        </is>
      </c>
      <c r="B1064" s="14" t="inlineStr">
        <is>
          <t>AED</t>
        </is>
      </c>
      <c r="C1064" s="56">
        <f>SUM(G1064:R1064)</f>
        <v>500004</v>
      </c>
      <c r="D1064" s="56">
        <f>SUM(S1064:AD1064)</f>
        <v>500004</v>
      </c>
      <c r="E1064" s="56">
        <f>SUM(AE1064:AP1064)</f>
        <v>500004</v>
      </c>
      <c r="G1064" s="12">
        <f>Assumptions!$C$82</f>
        <v>41667</v>
      </c>
      <c r="H1064" s="12">
        <f>Assumptions!$C$82</f>
        <v>41667</v>
      </c>
      <c r="I1064" s="12">
        <f>Assumptions!$C$82</f>
        <v>41667</v>
      </c>
      <c r="J1064" s="12">
        <f>Assumptions!$C$82</f>
        <v>41667</v>
      </c>
      <c r="K1064" s="12">
        <f>Assumptions!$C$82</f>
        <v>41667</v>
      </c>
      <c r="L1064" s="12">
        <f>Assumptions!$C$82</f>
        <v>41667</v>
      </c>
      <c r="M1064" s="12">
        <f>Assumptions!$C$82</f>
        <v>41667</v>
      </c>
      <c r="N1064" s="12">
        <f>Assumptions!$C$82</f>
        <v>41667</v>
      </c>
      <c r="O1064" s="12">
        <f>Assumptions!$C$82</f>
        <v>41667</v>
      </c>
      <c r="P1064" s="12">
        <f>Assumptions!$C$82</f>
        <v>41667</v>
      </c>
      <c r="Q1064" s="12">
        <f>Assumptions!$C$82</f>
        <v>41667</v>
      </c>
      <c r="R1064" s="12">
        <f>Assumptions!$C$82</f>
        <v>41667</v>
      </c>
      <c r="S1064" s="12">
        <f>Assumptions!$C$82</f>
        <v>41667</v>
      </c>
      <c r="T1064" s="12">
        <f>Assumptions!$C$82</f>
        <v>41667</v>
      </c>
      <c r="U1064" s="12">
        <f>Assumptions!$C$82</f>
        <v>41667</v>
      </c>
      <c r="V1064" s="12">
        <f>Assumptions!$C$82</f>
        <v>41667</v>
      </c>
      <c r="W1064" s="12">
        <f>Assumptions!$C$82</f>
        <v>41667</v>
      </c>
      <c r="X1064" s="12">
        <f>Assumptions!$C$82</f>
        <v>41667</v>
      </c>
      <c r="Y1064" s="12">
        <f>Assumptions!$C$82</f>
        <v>41667</v>
      </c>
      <c r="Z1064" s="12">
        <f>Assumptions!$C$82</f>
        <v>41667</v>
      </c>
      <c r="AA1064" s="12">
        <f>Assumptions!$C$82</f>
        <v>41667</v>
      </c>
      <c r="AB1064" s="12">
        <f>Assumptions!$C$82</f>
        <v>41667</v>
      </c>
      <c r="AC1064" s="12">
        <f>Assumptions!$C$82</f>
        <v>41667</v>
      </c>
      <c r="AD1064" s="12">
        <f>Assumptions!$C$82</f>
        <v>41667</v>
      </c>
      <c r="AE1064" s="12">
        <f>Assumptions!$C$82</f>
        <v>41667</v>
      </c>
      <c r="AF1064" s="12">
        <f>Assumptions!$C$82</f>
        <v>41667</v>
      </c>
      <c r="AG1064" s="12">
        <f>Assumptions!$C$82</f>
        <v>41667</v>
      </c>
      <c r="AH1064" s="12">
        <f>Assumptions!$C$82</f>
        <v>41667</v>
      </c>
      <c r="AI1064" s="12">
        <f>Assumptions!$C$82</f>
        <v>41667</v>
      </c>
      <c r="AJ1064" s="12">
        <f>Assumptions!$C$82</f>
        <v>41667</v>
      </c>
      <c r="AK1064" s="12">
        <f>Assumptions!$C$82</f>
        <v>41667</v>
      </c>
      <c r="AL1064" s="12">
        <f>Assumptions!$C$82</f>
        <v>41667</v>
      </c>
      <c r="AM1064" s="12">
        <f>Assumptions!$C$82</f>
        <v>41667</v>
      </c>
      <c r="AN1064" s="12">
        <f>Assumptions!$C$82</f>
        <v>41667</v>
      </c>
      <c r="AO1064" s="12">
        <f>Assumptions!$C$82</f>
        <v>41667</v>
      </c>
      <c r="AP1064" s="12">
        <f>Assumptions!$C$82</f>
        <v>41667</v>
      </c>
    </row>
    <row r="1065">
      <c r="A1065" s="11" t="inlineStr">
        <is>
          <t>D&amp;O and PI insurance</t>
        </is>
      </c>
      <c r="B1065" s="14" t="inlineStr">
        <is>
          <t>AED</t>
        </is>
      </c>
      <c r="C1065" s="56">
        <f>SUM(G1065:R1065)</f>
        <v>99996</v>
      </c>
      <c r="D1065" s="56">
        <f>SUM(S1065:AD1065)</f>
        <v>99996</v>
      </c>
      <c r="E1065" s="56">
        <f>SUM(AE1065:AP1065)</f>
        <v>99996</v>
      </c>
      <c r="G1065" s="12">
        <f>Assumptions!$C$83</f>
        <v>8333</v>
      </c>
      <c r="H1065" s="12">
        <f>Assumptions!$C$83</f>
        <v>8333</v>
      </c>
      <c r="I1065" s="12">
        <f>Assumptions!$C$83</f>
        <v>8333</v>
      </c>
      <c r="J1065" s="12">
        <f>Assumptions!$C$83</f>
        <v>8333</v>
      </c>
      <c r="K1065" s="12">
        <f>Assumptions!$C$83</f>
        <v>8333</v>
      </c>
      <c r="L1065" s="12">
        <f>Assumptions!$C$83</f>
        <v>8333</v>
      </c>
      <c r="M1065" s="12">
        <f>Assumptions!$C$83</f>
        <v>8333</v>
      </c>
      <c r="N1065" s="12">
        <f>Assumptions!$C$83</f>
        <v>8333</v>
      </c>
      <c r="O1065" s="12">
        <f>Assumptions!$C$83</f>
        <v>8333</v>
      </c>
      <c r="P1065" s="12">
        <f>Assumptions!$C$83</f>
        <v>8333</v>
      </c>
      <c r="Q1065" s="12">
        <f>Assumptions!$C$83</f>
        <v>8333</v>
      </c>
      <c r="R1065" s="12">
        <f>Assumptions!$C$83</f>
        <v>8333</v>
      </c>
      <c r="S1065" s="12">
        <f>Assumptions!$C$83</f>
        <v>8333</v>
      </c>
      <c r="T1065" s="12">
        <f>Assumptions!$C$83</f>
        <v>8333</v>
      </c>
      <c r="U1065" s="12">
        <f>Assumptions!$C$83</f>
        <v>8333</v>
      </c>
      <c r="V1065" s="12">
        <f>Assumptions!$C$83</f>
        <v>8333</v>
      </c>
      <c r="W1065" s="12">
        <f>Assumptions!$C$83</f>
        <v>8333</v>
      </c>
      <c r="X1065" s="12">
        <f>Assumptions!$C$83</f>
        <v>8333</v>
      </c>
      <c r="Y1065" s="12">
        <f>Assumptions!$C$83</f>
        <v>8333</v>
      </c>
      <c r="Z1065" s="12">
        <f>Assumptions!$C$83</f>
        <v>8333</v>
      </c>
      <c r="AA1065" s="12">
        <f>Assumptions!$C$83</f>
        <v>8333</v>
      </c>
      <c r="AB1065" s="12">
        <f>Assumptions!$C$83</f>
        <v>8333</v>
      </c>
      <c r="AC1065" s="12">
        <f>Assumptions!$C$83</f>
        <v>8333</v>
      </c>
      <c r="AD1065" s="12">
        <f>Assumptions!$C$83</f>
        <v>8333</v>
      </c>
      <c r="AE1065" s="12">
        <f>Assumptions!$C$83</f>
        <v>8333</v>
      </c>
      <c r="AF1065" s="12">
        <f>Assumptions!$C$83</f>
        <v>8333</v>
      </c>
      <c r="AG1065" s="12">
        <f>Assumptions!$C$83</f>
        <v>8333</v>
      </c>
      <c r="AH1065" s="12">
        <f>Assumptions!$C$83</f>
        <v>8333</v>
      </c>
      <c r="AI1065" s="12">
        <f>Assumptions!$C$83</f>
        <v>8333</v>
      </c>
      <c r="AJ1065" s="12">
        <f>Assumptions!$C$83</f>
        <v>8333</v>
      </c>
      <c r="AK1065" s="12">
        <f>Assumptions!$C$83</f>
        <v>8333</v>
      </c>
      <c r="AL1065" s="12">
        <f>Assumptions!$C$83</f>
        <v>8333</v>
      </c>
      <c r="AM1065" s="12">
        <f>Assumptions!$C$83</f>
        <v>8333</v>
      </c>
      <c r="AN1065" s="12">
        <f>Assumptions!$C$83</f>
        <v>8333</v>
      </c>
      <c r="AO1065" s="12">
        <f>Assumptions!$C$83</f>
        <v>8333</v>
      </c>
      <c r="AP1065" s="12">
        <f>Assumptions!$C$83</f>
        <v>8333</v>
      </c>
    </row>
    <row r="1066">
      <c r="A1066" s="11" t="inlineStr">
        <is>
          <t>Board fees</t>
        </is>
      </c>
      <c r="B1066" s="14" t="inlineStr">
        <is>
          <t>AED</t>
        </is>
      </c>
      <c r="C1066" s="56">
        <f>SUM(G1066:R1066)</f>
        <v>480000</v>
      </c>
      <c r="D1066" s="56">
        <f>SUM(S1066:AD1066)</f>
        <v>480000</v>
      </c>
      <c r="E1066" s="56">
        <f>SUM(AE1066:AP1066)</f>
        <v>480000</v>
      </c>
      <c r="G1066" s="12">
        <f>Assumptions!$C$84*Assumptions!$C$85</f>
        <v>40000</v>
      </c>
      <c r="H1066" s="12">
        <f>Assumptions!$C$84*Assumptions!$C$85</f>
        <v>40000</v>
      </c>
      <c r="I1066" s="12">
        <f>Assumptions!$C$84*Assumptions!$C$85</f>
        <v>40000</v>
      </c>
      <c r="J1066" s="12">
        <f>Assumptions!$C$84*Assumptions!$C$85</f>
        <v>40000</v>
      </c>
      <c r="K1066" s="12">
        <f>Assumptions!$C$84*Assumptions!$C$85</f>
        <v>40000</v>
      </c>
      <c r="L1066" s="12">
        <f>Assumptions!$C$84*Assumptions!$C$85</f>
        <v>40000</v>
      </c>
      <c r="M1066" s="12">
        <f>Assumptions!$C$84*Assumptions!$C$85</f>
        <v>40000</v>
      </c>
      <c r="N1066" s="12">
        <f>Assumptions!$C$84*Assumptions!$C$85</f>
        <v>40000</v>
      </c>
      <c r="O1066" s="12">
        <f>Assumptions!$C$84*Assumptions!$C$85</f>
        <v>40000</v>
      </c>
      <c r="P1066" s="12">
        <f>Assumptions!$C$84*Assumptions!$C$85</f>
        <v>40000</v>
      </c>
      <c r="Q1066" s="12">
        <f>Assumptions!$C$84*Assumptions!$C$85</f>
        <v>40000</v>
      </c>
      <c r="R1066" s="12">
        <f>Assumptions!$C$84*Assumptions!$C$85</f>
        <v>40000</v>
      </c>
      <c r="S1066" s="12">
        <f>Assumptions!$C$84*Assumptions!$C$85</f>
        <v>40000</v>
      </c>
      <c r="T1066" s="12">
        <f>Assumptions!$C$84*Assumptions!$C$85</f>
        <v>40000</v>
      </c>
      <c r="U1066" s="12">
        <f>Assumptions!$C$84*Assumptions!$C$85</f>
        <v>40000</v>
      </c>
      <c r="V1066" s="12">
        <f>Assumptions!$C$84*Assumptions!$C$85</f>
        <v>40000</v>
      </c>
      <c r="W1066" s="12">
        <f>Assumptions!$C$84*Assumptions!$C$85</f>
        <v>40000</v>
      </c>
      <c r="X1066" s="12">
        <f>Assumptions!$C$84*Assumptions!$C$85</f>
        <v>40000</v>
      </c>
      <c r="Y1066" s="12">
        <f>Assumptions!$C$84*Assumptions!$C$85</f>
        <v>40000</v>
      </c>
      <c r="Z1066" s="12">
        <f>Assumptions!$C$84*Assumptions!$C$85</f>
        <v>40000</v>
      </c>
      <c r="AA1066" s="12">
        <f>Assumptions!$C$84*Assumptions!$C$85</f>
        <v>40000</v>
      </c>
      <c r="AB1066" s="12">
        <f>Assumptions!$C$84*Assumptions!$C$85</f>
        <v>40000</v>
      </c>
      <c r="AC1066" s="12">
        <f>Assumptions!$C$84*Assumptions!$C$85</f>
        <v>40000</v>
      </c>
      <c r="AD1066" s="12">
        <f>Assumptions!$C$84*Assumptions!$C$85</f>
        <v>40000</v>
      </c>
      <c r="AE1066" s="12">
        <f>Assumptions!$C$84*Assumptions!$C$85</f>
        <v>40000</v>
      </c>
      <c r="AF1066" s="12">
        <f>Assumptions!$C$84*Assumptions!$C$85</f>
        <v>40000</v>
      </c>
      <c r="AG1066" s="12">
        <f>Assumptions!$C$84*Assumptions!$C$85</f>
        <v>40000</v>
      </c>
      <c r="AH1066" s="12">
        <f>Assumptions!$C$84*Assumptions!$C$85</f>
        <v>40000</v>
      </c>
      <c r="AI1066" s="12">
        <f>Assumptions!$C$84*Assumptions!$C$85</f>
        <v>40000</v>
      </c>
      <c r="AJ1066" s="12">
        <f>Assumptions!$C$84*Assumptions!$C$85</f>
        <v>40000</v>
      </c>
      <c r="AK1066" s="12">
        <f>Assumptions!$C$84*Assumptions!$C$85</f>
        <v>40000</v>
      </c>
      <c r="AL1066" s="12">
        <f>Assumptions!$C$84*Assumptions!$C$85</f>
        <v>40000</v>
      </c>
      <c r="AM1066" s="12">
        <f>Assumptions!$C$84*Assumptions!$C$85</f>
        <v>40000</v>
      </c>
      <c r="AN1066" s="12">
        <f>Assumptions!$C$84*Assumptions!$C$85</f>
        <v>40000</v>
      </c>
      <c r="AO1066" s="12">
        <f>Assumptions!$C$84*Assumptions!$C$85</f>
        <v>40000</v>
      </c>
      <c r="AP1066" s="12">
        <f>Assumptions!$C$84*Assumptions!$C$85</f>
        <v>40000</v>
      </c>
    </row>
    <row r="1067">
      <c r="A1067" s="11" t="inlineStr">
        <is>
          <t>Legal, regulatory and accounting</t>
        </is>
      </c>
      <c r="B1067" s="14" t="inlineStr">
        <is>
          <t>AED</t>
        </is>
      </c>
      <c r="C1067" s="56">
        <f>SUM(G1067:R1067)</f>
        <v>140000</v>
      </c>
      <c r="D1067" s="56">
        <f>SUM(S1067:AD1067)</f>
        <v>90000</v>
      </c>
      <c r="E1067" s="56">
        <f>SUM(AE1067:AP1067)</f>
        <v>90000</v>
      </c>
      <c r="G1067" s="12">
        <f>Assumptions!$C$86+IF(G996=1,Assumptions!$C$87,0)</f>
        <v>57500</v>
      </c>
      <c r="H1067" s="12">
        <f>Assumptions!$C$86+IF(H996=1,Assumptions!$C$87,0)</f>
        <v>7500</v>
      </c>
      <c r="I1067" s="12">
        <f>Assumptions!$C$86+IF(I996=1,Assumptions!$C$87,0)</f>
        <v>7500</v>
      </c>
      <c r="J1067" s="12">
        <f>Assumptions!$C$86+IF(J996=1,Assumptions!$C$87,0)</f>
        <v>7500</v>
      </c>
      <c r="K1067" s="12">
        <f>Assumptions!$C$86+IF(K996=1,Assumptions!$C$87,0)</f>
        <v>7500</v>
      </c>
      <c r="L1067" s="12">
        <f>Assumptions!$C$86+IF(L996=1,Assumptions!$C$87,0)</f>
        <v>7500</v>
      </c>
      <c r="M1067" s="12">
        <f>Assumptions!$C$86+IF(M996=1,Assumptions!$C$87,0)</f>
        <v>7500</v>
      </c>
      <c r="N1067" s="12">
        <f>Assumptions!$C$86+IF(N996=1,Assumptions!$C$87,0)</f>
        <v>7500</v>
      </c>
      <c r="O1067" s="12">
        <f>Assumptions!$C$86+IF(O996=1,Assumptions!$C$87,0)</f>
        <v>7500</v>
      </c>
      <c r="P1067" s="12">
        <f>Assumptions!$C$86+IF(P996=1,Assumptions!$C$87,0)</f>
        <v>7500</v>
      </c>
      <c r="Q1067" s="12">
        <f>Assumptions!$C$86+IF(Q996=1,Assumptions!$C$87,0)</f>
        <v>7500</v>
      </c>
      <c r="R1067" s="12">
        <f>Assumptions!$C$86+IF(R996=1,Assumptions!$C$87,0)</f>
        <v>7500</v>
      </c>
      <c r="S1067" s="12">
        <f>Assumptions!$C$86+IF(S996=1,Assumptions!$C$87,0)</f>
        <v>7500</v>
      </c>
      <c r="T1067" s="12">
        <f>Assumptions!$C$86+IF(T996=1,Assumptions!$C$87,0)</f>
        <v>7500</v>
      </c>
      <c r="U1067" s="12">
        <f>Assumptions!$C$86+IF(U996=1,Assumptions!$C$87,0)</f>
        <v>7500</v>
      </c>
      <c r="V1067" s="12">
        <f>Assumptions!$C$86+IF(V996=1,Assumptions!$C$87,0)</f>
        <v>7500</v>
      </c>
      <c r="W1067" s="12">
        <f>Assumptions!$C$86+IF(W996=1,Assumptions!$C$87,0)</f>
        <v>7500</v>
      </c>
      <c r="X1067" s="12">
        <f>Assumptions!$C$86+IF(X996=1,Assumptions!$C$87,0)</f>
        <v>7500</v>
      </c>
      <c r="Y1067" s="12">
        <f>Assumptions!$C$86+IF(Y996=1,Assumptions!$C$87,0)</f>
        <v>7500</v>
      </c>
      <c r="Z1067" s="12">
        <f>Assumptions!$C$86+IF(Z996=1,Assumptions!$C$87,0)</f>
        <v>7500</v>
      </c>
      <c r="AA1067" s="12">
        <f>Assumptions!$C$86+IF(AA996=1,Assumptions!$C$87,0)</f>
        <v>7500</v>
      </c>
      <c r="AB1067" s="12">
        <f>Assumptions!$C$86+IF(AB996=1,Assumptions!$C$87,0)</f>
        <v>7500</v>
      </c>
      <c r="AC1067" s="12">
        <f>Assumptions!$C$86+IF(AC996=1,Assumptions!$C$87,0)</f>
        <v>7500</v>
      </c>
      <c r="AD1067" s="12">
        <f>Assumptions!$C$86+IF(AD996=1,Assumptions!$C$87,0)</f>
        <v>7500</v>
      </c>
      <c r="AE1067" s="12">
        <f>Assumptions!$C$86+IF(AE996=1,Assumptions!$C$87,0)</f>
        <v>7500</v>
      </c>
      <c r="AF1067" s="12">
        <f>Assumptions!$C$86+IF(AF996=1,Assumptions!$C$87,0)</f>
        <v>7500</v>
      </c>
      <c r="AG1067" s="12">
        <f>Assumptions!$C$86+IF(AG996=1,Assumptions!$C$87,0)</f>
        <v>7500</v>
      </c>
      <c r="AH1067" s="12">
        <f>Assumptions!$C$86+IF(AH996=1,Assumptions!$C$87,0)</f>
        <v>7500</v>
      </c>
      <c r="AI1067" s="12">
        <f>Assumptions!$C$86+IF(AI996=1,Assumptions!$C$87,0)</f>
        <v>7500</v>
      </c>
      <c r="AJ1067" s="12">
        <f>Assumptions!$C$86+IF(AJ996=1,Assumptions!$C$87,0)</f>
        <v>7500</v>
      </c>
      <c r="AK1067" s="12">
        <f>Assumptions!$C$86+IF(AK996=1,Assumptions!$C$87,0)</f>
        <v>7500</v>
      </c>
      <c r="AL1067" s="12">
        <f>Assumptions!$C$86+IF(AL996=1,Assumptions!$C$87,0)</f>
        <v>7500</v>
      </c>
      <c r="AM1067" s="12">
        <f>Assumptions!$C$86+IF(AM996=1,Assumptions!$C$87,0)</f>
        <v>7500</v>
      </c>
      <c r="AN1067" s="12">
        <f>Assumptions!$C$86+IF(AN996=1,Assumptions!$C$87,0)</f>
        <v>7500</v>
      </c>
      <c r="AO1067" s="12">
        <f>Assumptions!$C$86+IF(AO996=1,Assumptions!$C$87,0)</f>
        <v>7500</v>
      </c>
      <c r="AP1067" s="12">
        <f>Assumptions!$C$86+IF(AP996=1,Assumptions!$C$87,0)</f>
        <v>7500</v>
      </c>
    </row>
    <row r="1068">
      <c r="A1068" s="35" t="inlineStr">
        <is>
          <t>Cash (AED)</t>
        </is>
      </c>
      <c r="B1068" s="14" t="inlineStr">
        <is>
          <t>AED</t>
        </is>
      </c>
      <c r="C1068" s="56">
        <f>SUM(G1068:R1068)</f>
        <v>0</v>
      </c>
      <c r="D1068" s="56">
        <f>SUM(S1068:AD1068)</f>
        <v>0</v>
      </c>
      <c r="E1068" s="56">
        <f>SUM(AE1068:AP1068)</f>
        <v>0</v>
      </c>
      <c r="G1068" s="12">
        <f>Assumptions!$C$88</f>
        <v>0</v>
      </c>
      <c r="H1068" s="12">
        <f>Assumptions!$C$88</f>
        <v>0</v>
      </c>
      <c r="I1068" s="12">
        <f>Assumptions!$C$88</f>
        <v>0</v>
      </c>
      <c r="J1068" s="12">
        <f>Assumptions!$C$88</f>
        <v>0</v>
      </c>
      <c r="K1068" s="12">
        <f>Assumptions!$C$88</f>
        <v>0</v>
      </c>
      <c r="L1068" s="12">
        <f>Assumptions!$C$88</f>
        <v>0</v>
      </c>
      <c r="M1068" s="12">
        <f>Assumptions!$C$88</f>
        <v>0</v>
      </c>
      <c r="N1068" s="12">
        <f>Assumptions!$C$88</f>
        <v>0</v>
      </c>
      <c r="O1068" s="12">
        <f>Assumptions!$C$88</f>
        <v>0</v>
      </c>
      <c r="P1068" s="12">
        <f>Assumptions!$C$88</f>
        <v>0</v>
      </c>
      <c r="Q1068" s="12">
        <f>Assumptions!$C$88</f>
        <v>0</v>
      </c>
      <c r="R1068" s="12">
        <f>Assumptions!$C$88</f>
        <v>0</v>
      </c>
      <c r="S1068" s="12">
        <f>Assumptions!$C$88</f>
        <v>0</v>
      </c>
      <c r="T1068" s="12">
        <f>Assumptions!$C$88</f>
        <v>0</v>
      </c>
      <c r="U1068" s="12">
        <f>Assumptions!$C$88</f>
        <v>0</v>
      </c>
      <c r="V1068" s="12">
        <f>Assumptions!$C$88</f>
        <v>0</v>
      </c>
      <c r="W1068" s="12">
        <f>Assumptions!$C$88</f>
        <v>0</v>
      </c>
      <c r="X1068" s="12">
        <f>Assumptions!$C$88</f>
        <v>0</v>
      </c>
      <c r="Y1068" s="12">
        <f>Assumptions!$C$88</f>
        <v>0</v>
      </c>
      <c r="Z1068" s="12">
        <f>Assumptions!$C$88</f>
        <v>0</v>
      </c>
      <c r="AA1068" s="12">
        <f>Assumptions!$C$88</f>
        <v>0</v>
      </c>
      <c r="AB1068" s="12">
        <f>Assumptions!$C$88</f>
        <v>0</v>
      </c>
      <c r="AC1068" s="12">
        <f>Assumptions!$C$88</f>
        <v>0</v>
      </c>
      <c r="AD1068" s="12">
        <f>Assumptions!$C$88</f>
        <v>0</v>
      </c>
      <c r="AE1068" s="12">
        <f>Assumptions!$C$88</f>
        <v>0</v>
      </c>
      <c r="AF1068" s="12">
        <f>Assumptions!$C$88</f>
        <v>0</v>
      </c>
      <c r="AG1068" s="12">
        <f>Assumptions!$C$88</f>
        <v>0</v>
      </c>
      <c r="AH1068" s="12">
        <f>Assumptions!$C$88</f>
        <v>0</v>
      </c>
      <c r="AI1068" s="12">
        <f>Assumptions!$C$88</f>
        <v>0</v>
      </c>
      <c r="AJ1068" s="12">
        <f>Assumptions!$C$88</f>
        <v>0</v>
      </c>
      <c r="AK1068" s="12">
        <f>Assumptions!$C$88</f>
        <v>0</v>
      </c>
      <c r="AL1068" s="12">
        <f>Assumptions!$C$88</f>
        <v>0</v>
      </c>
      <c r="AM1068" s="12">
        <f>Assumptions!$C$88</f>
        <v>0</v>
      </c>
      <c r="AN1068" s="12">
        <f>Assumptions!$C$88</f>
        <v>0</v>
      </c>
      <c r="AO1068" s="12">
        <f>Assumptions!$C$88</f>
        <v>0</v>
      </c>
      <c r="AP1068" s="12">
        <f>Assumptions!$C$88</f>
        <v>0</v>
      </c>
    </row>
    <row r="1069">
      <c r="A1069" s="38" t="inlineStr">
        <is>
          <t>Administration</t>
        </is>
      </c>
      <c r="B1069" s="58" t="inlineStr">
        <is>
          <t>AED</t>
        </is>
      </c>
      <c r="C1069" s="59">
        <f>SUM(G1069:R1069)</f>
        <v>1820000</v>
      </c>
      <c r="D1069" s="59">
        <f>SUM(S1069:AD1069)</f>
        <v>1770000</v>
      </c>
      <c r="E1069" s="59">
        <f>SUM(AE1069:AP1069)</f>
        <v>1770000</v>
      </c>
      <c r="F1069" s="40" t="n"/>
      <c r="G1069" s="51">
        <f>SUM(G1063:G1068)</f>
        <v>197500</v>
      </c>
      <c r="H1069" s="51">
        <f>SUM(H1063:H1068)</f>
        <v>147500</v>
      </c>
      <c r="I1069" s="51">
        <f>SUM(I1063:I1068)</f>
        <v>147500</v>
      </c>
      <c r="J1069" s="51">
        <f>SUM(J1063:J1068)</f>
        <v>147500</v>
      </c>
      <c r="K1069" s="51">
        <f>SUM(K1063:K1068)</f>
        <v>147500</v>
      </c>
      <c r="L1069" s="51">
        <f>SUM(L1063:L1068)</f>
        <v>147500</v>
      </c>
      <c r="M1069" s="51">
        <f>SUM(M1063:M1068)</f>
        <v>147500</v>
      </c>
      <c r="N1069" s="51">
        <f>SUM(N1063:N1068)</f>
        <v>147500</v>
      </c>
      <c r="O1069" s="51">
        <f>SUM(O1063:O1068)</f>
        <v>147500</v>
      </c>
      <c r="P1069" s="51">
        <f>SUM(P1063:P1068)</f>
        <v>147500</v>
      </c>
      <c r="Q1069" s="51">
        <f>SUM(Q1063:Q1068)</f>
        <v>147500</v>
      </c>
      <c r="R1069" s="51">
        <f>SUM(R1063:R1068)</f>
        <v>147500</v>
      </c>
      <c r="S1069" s="51">
        <f>SUM(S1063:S1068)</f>
        <v>147500</v>
      </c>
      <c r="T1069" s="51">
        <f>SUM(T1063:T1068)</f>
        <v>147500</v>
      </c>
      <c r="U1069" s="51">
        <f>SUM(U1063:U1068)</f>
        <v>147500</v>
      </c>
      <c r="V1069" s="51">
        <f>SUM(V1063:V1068)</f>
        <v>147500</v>
      </c>
      <c r="W1069" s="51">
        <f>SUM(W1063:W1068)</f>
        <v>147500</v>
      </c>
      <c r="X1069" s="51">
        <f>SUM(X1063:X1068)</f>
        <v>147500</v>
      </c>
      <c r="Y1069" s="51">
        <f>SUM(Y1063:Y1068)</f>
        <v>147500</v>
      </c>
      <c r="Z1069" s="51">
        <f>SUM(Z1063:Z1068)</f>
        <v>147500</v>
      </c>
      <c r="AA1069" s="51">
        <f>SUM(AA1063:AA1068)</f>
        <v>147500</v>
      </c>
      <c r="AB1069" s="51">
        <f>SUM(AB1063:AB1068)</f>
        <v>147500</v>
      </c>
      <c r="AC1069" s="51">
        <f>SUM(AC1063:AC1068)</f>
        <v>147500</v>
      </c>
      <c r="AD1069" s="51">
        <f>SUM(AD1063:AD1068)</f>
        <v>147500</v>
      </c>
      <c r="AE1069" s="51">
        <f>SUM(AE1063:AE1068)</f>
        <v>147500</v>
      </c>
      <c r="AF1069" s="51">
        <f>SUM(AF1063:AF1068)</f>
        <v>147500</v>
      </c>
      <c r="AG1069" s="51">
        <f>SUM(AG1063:AG1068)</f>
        <v>147500</v>
      </c>
      <c r="AH1069" s="51">
        <f>SUM(AH1063:AH1068)</f>
        <v>147500</v>
      </c>
      <c r="AI1069" s="51">
        <f>SUM(AI1063:AI1068)</f>
        <v>147500</v>
      </c>
      <c r="AJ1069" s="51">
        <f>SUM(AJ1063:AJ1068)</f>
        <v>147500</v>
      </c>
      <c r="AK1069" s="51">
        <f>SUM(AK1063:AK1068)</f>
        <v>147500</v>
      </c>
      <c r="AL1069" s="51">
        <f>SUM(AL1063:AL1068)</f>
        <v>147500</v>
      </c>
      <c r="AM1069" s="51">
        <f>SUM(AM1063:AM1068)</f>
        <v>147500</v>
      </c>
      <c r="AN1069" s="51">
        <f>SUM(AN1063:AN1068)</f>
        <v>147500</v>
      </c>
      <c r="AO1069" s="51">
        <f>SUM(AO1063:AO1068)</f>
        <v>147500</v>
      </c>
      <c r="AP1069" s="51">
        <f>SUM(AP1063:AP1068)</f>
        <v>147500</v>
      </c>
    </row>
    <row r="1070">
      <c r="A1070" s="11" t="inlineStr">
        <is>
          <t>Operating costs before contingency</t>
        </is>
      </c>
      <c r="B1070" s="14" t="inlineStr">
        <is>
          <t>AED</t>
        </is>
      </c>
      <c r="C1070" s="56">
        <f>SUM(G1070:R1070)</f>
        <v>6820090.96108686</v>
      </c>
      <c r="D1070" s="56">
        <f>SUM(S1070:AD1070)</f>
        <v>7733794.01213966</v>
      </c>
      <c r="E1070" s="56">
        <f>SUM(AE1070:AP1070)</f>
        <v>8711194.52973341</v>
      </c>
      <c r="G1070" s="12">
        <f>G1048+G1056+G1058+G1062+G1069</f>
        <v>698796.810475755</v>
      </c>
      <c r="H1070" s="12">
        <f>H1048+H1056+H1058+H1062+H1069</f>
        <v>550506.096951562</v>
      </c>
      <c r="I1070" s="12">
        <f>I1048+I1056+I1058+I1062+I1069</f>
        <v>552119.333443729</v>
      </c>
      <c r="J1070" s="12">
        <f>J1048+J1056+J1058+J1062+J1069</f>
        <v>553644.721103828</v>
      </c>
      <c r="K1070" s="12">
        <f>K1048+K1056+K1058+K1062+K1069</f>
        <v>565904.67643603</v>
      </c>
      <c r="L1070" s="12">
        <f>L1048+L1056+L1058+L1062+L1069</f>
        <v>568090.913485347</v>
      </c>
      <c r="M1070" s="12">
        <f>M1048+M1056+M1058+M1062+M1069</f>
        <v>550209.516881448</v>
      </c>
      <c r="N1070" s="12">
        <f>N1048+N1056+N1058+N1062+N1069</f>
        <v>552266.006792302</v>
      </c>
      <c r="O1070" s="12">
        <f>O1048+O1056+O1058+O1062+O1069</f>
        <v>554265.396717943</v>
      </c>
      <c r="P1070" s="12">
        <f>P1048+P1056+P1058+P1062+P1069</f>
        <v>556212.244945494</v>
      </c>
      <c r="Q1070" s="12">
        <f>Q1048+Q1056+Q1058+Q1062+Q1069</f>
        <v>558110.70039029</v>
      </c>
      <c r="R1070" s="12">
        <f>R1048+R1056+R1058+R1062+R1069</f>
        <v>559964.543463131</v>
      </c>
      <c r="S1070" s="12">
        <f>S1048+S1056+S1058+S1062+S1069</f>
        <v>616947.752005232</v>
      </c>
      <c r="T1070" s="12">
        <f>T1048+T1056+T1058+T1062+T1069</f>
        <v>634085.714214359</v>
      </c>
      <c r="U1070" s="12">
        <f>U1048+U1056+U1058+U1062+U1069</f>
        <v>636158.551127574</v>
      </c>
      <c r="V1070" s="12">
        <f>V1048+V1056+V1058+V1062+V1069</f>
        <v>638171.464386236</v>
      </c>
      <c r="W1070" s="12">
        <f>W1048+W1056+W1058+W1062+W1069</f>
        <v>645106.93823839</v>
      </c>
      <c r="X1070" s="12">
        <f>X1048+X1056+X1058+X1062+X1069</f>
        <v>646891.536217744</v>
      </c>
      <c r="Y1070" s="12">
        <f>Y1048+Y1056+Y1058+Y1062+Y1069</f>
        <v>648629.192785667</v>
      </c>
      <c r="Z1070" s="12">
        <f>Z1048+Z1056+Z1058+Z1062+Z1069</f>
        <v>650323.500506765</v>
      </c>
      <c r="AA1070" s="12">
        <f>AA1048+AA1056+AA1058+AA1062+AA1069</f>
        <v>651977.743262178</v>
      </c>
      <c r="AB1070" s="12">
        <f>AB1048+AB1056+AB1058+AB1062+AB1069</f>
        <v>653594.925946138</v>
      </c>
      <c r="AC1070" s="12">
        <f>AC1048+AC1056+AC1058+AC1062+AC1069</f>
        <v>655177.801039666</v>
      </c>
      <c r="AD1070" s="12">
        <f>AD1048+AD1056+AD1058+AD1062+AD1069</f>
        <v>656728.892409715</v>
      </c>
      <c r="AE1070" s="12">
        <f>AE1048+AE1056+AE1058+AE1062+AE1069</f>
        <v>713863.667236452</v>
      </c>
      <c r="AF1070" s="12">
        <f>AF1048+AF1056+AF1058+AF1062+AF1069</f>
        <v>715748.217259021</v>
      </c>
      <c r="AG1070" s="12">
        <f>AG1048+AG1056+AG1058+AG1062+AG1069</f>
        <v>717576.349368913</v>
      </c>
      <c r="AH1070" s="12">
        <f>AH1048+AH1056+AH1058+AH1062+AH1069</f>
        <v>719352.513485562</v>
      </c>
      <c r="AI1070" s="12">
        <f>AI1048+AI1056+AI1058+AI1062+AI1069</f>
        <v>725311.852251875</v>
      </c>
      <c r="AJ1070" s="12">
        <f>AJ1048+AJ1056+AJ1058+AJ1062+AJ1069</f>
        <v>726891.977554586</v>
      </c>
      <c r="AK1070" s="12">
        <f>AK1048+AK1056+AK1058+AK1062+AK1069</f>
        <v>728431.267863342</v>
      </c>
      <c r="AL1070" s="12">
        <f>AL1048+AL1056+AL1058+AL1062+AL1069</f>
        <v>729932.811860188</v>
      </c>
      <c r="AM1070" s="12">
        <f>AM1048+AM1056+AM1058+AM1062+AM1069</f>
        <v>731399.43627636</v>
      </c>
      <c r="AN1070" s="12">
        <f>AN1048+AN1056+AN1058+AN1062+AN1069</f>
        <v>732833.730804915</v>
      </c>
      <c r="AO1070" s="12">
        <f>AO1048+AO1056+AO1058+AO1062+AO1069</f>
        <v>734238.070415144</v>
      </c>
      <c r="AP1070" s="12">
        <f>AP1048+AP1056+AP1058+AP1062+AP1069</f>
        <v>735614.635357053</v>
      </c>
    </row>
    <row r="1071">
      <c r="A1071" s="4" t="inlineStr">
        <is>
          <t>Contingency</t>
        </is>
      </c>
      <c r="B1071" s="14" t="inlineStr">
        <is>
          <t>AED</t>
        </is>
      </c>
      <c r="C1071" s="56">
        <f>SUM(G1071:R1071)</f>
        <v>1023013.64416303</v>
      </c>
      <c r="D1071" s="56">
        <f>SUM(S1071:AD1071)</f>
        <v>1160069.10182095</v>
      </c>
      <c r="E1071" s="56">
        <f>SUM(AE1071:AP1071)</f>
        <v>1306679.17946001</v>
      </c>
      <c r="G1071" s="57">
        <f>G1070*Assumptions!$C$91</f>
        <v>104819.521571363</v>
      </c>
      <c r="H1071" s="57">
        <f>H1070*Assumptions!$C$91</f>
        <v>82575.9145427344</v>
      </c>
      <c r="I1071" s="57">
        <f>I1070*Assumptions!$C$91</f>
        <v>82817.9000165594</v>
      </c>
      <c r="J1071" s="57">
        <f>J1070*Assumptions!$C$91</f>
        <v>83046.7081655742</v>
      </c>
      <c r="K1071" s="57">
        <f>K1070*Assumptions!$C$91</f>
        <v>84885.7014654045</v>
      </c>
      <c r="L1071" s="57">
        <f>L1070*Assumptions!$C$91</f>
        <v>85213.637022802</v>
      </c>
      <c r="M1071" s="57">
        <f>M1070*Assumptions!$C$91</f>
        <v>82531.4275322173</v>
      </c>
      <c r="N1071" s="57">
        <f>N1070*Assumptions!$C$91</f>
        <v>82839.9010188453</v>
      </c>
      <c r="O1071" s="57">
        <f>O1070*Assumptions!$C$91</f>
        <v>83139.8095076915</v>
      </c>
      <c r="P1071" s="57">
        <f>P1070*Assumptions!$C$91</f>
        <v>83431.8367418241</v>
      </c>
      <c r="Q1071" s="57">
        <f>Q1070*Assumptions!$C$91</f>
        <v>83716.6050585435</v>
      </c>
      <c r="R1071" s="57">
        <f>R1070*Assumptions!$C$91</f>
        <v>83994.6815194696</v>
      </c>
      <c r="S1071" s="57">
        <f>S1070*Assumptions!$C$91</f>
        <v>92542.1628007848</v>
      </c>
      <c r="T1071" s="57">
        <f>T1070*Assumptions!$C$91</f>
        <v>95112.8571321538</v>
      </c>
      <c r="U1071" s="57">
        <f>U1070*Assumptions!$C$91</f>
        <v>95423.782669136</v>
      </c>
      <c r="V1071" s="57">
        <f>V1070*Assumptions!$C$91</f>
        <v>95725.7196579354</v>
      </c>
      <c r="W1071" s="57">
        <f>W1070*Assumptions!$C$91</f>
        <v>96766.0407357584</v>
      </c>
      <c r="X1071" s="57">
        <f>X1070*Assumptions!$C$91</f>
        <v>97033.7304326616</v>
      </c>
      <c r="Y1071" s="57">
        <f>Y1070*Assumptions!$C$91</f>
        <v>97294.37891785</v>
      </c>
      <c r="Z1071" s="57">
        <f>Z1070*Assumptions!$C$91</f>
        <v>97548.5250760148</v>
      </c>
      <c r="AA1071" s="57">
        <f>AA1070*Assumptions!$C$91</f>
        <v>97796.6614893268</v>
      </c>
      <c r="AB1071" s="57">
        <f>AB1070*Assumptions!$C$91</f>
        <v>98039.2388919206</v>
      </c>
      <c r="AC1071" s="57">
        <f>AC1070*Assumptions!$C$91</f>
        <v>98276.6701559498</v>
      </c>
      <c r="AD1071" s="57">
        <f>AD1070*Assumptions!$C$91</f>
        <v>98509.3338614573</v>
      </c>
      <c r="AE1071" s="57">
        <f>AE1070*Assumptions!$C$91</f>
        <v>107079.550085468</v>
      </c>
      <c r="AF1071" s="57">
        <f>AF1070*Assumptions!$C$91</f>
        <v>107362.232588853</v>
      </c>
      <c r="AG1071" s="57">
        <f>AG1070*Assumptions!$C$91</f>
        <v>107636.452405337</v>
      </c>
      <c r="AH1071" s="57">
        <f>AH1070*Assumptions!$C$91</f>
        <v>107902.877022834</v>
      </c>
      <c r="AI1071" s="57">
        <f>AI1070*Assumptions!$C$91</f>
        <v>108796.777837781</v>
      </c>
      <c r="AJ1071" s="57">
        <f>AJ1070*Assumptions!$C$91</f>
        <v>109033.796633188</v>
      </c>
      <c r="AK1071" s="57">
        <f>AK1070*Assumptions!$C$91</f>
        <v>109264.690179501</v>
      </c>
      <c r="AL1071" s="57">
        <f>AL1070*Assumptions!$C$91</f>
        <v>109489.921779028</v>
      </c>
      <c r="AM1071" s="57">
        <f>AM1070*Assumptions!$C$91</f>
        <v>109709.915441454</v>
      </c>
      <c r="AN1071" s="57">
        <f>AN1070*Assumptions!$C$91</f>
        <v>109925.059620737</v>
      </c>
      <c r="AO1071" s="57">
        <f>AO1070*Assumptions!$C$91</f>
        <v>110135.710562272</v>
      </c>
      <c r="AP1071" s="57">
        <f>AP1070*Assumptions!$C$91</f>
        <v>110342.195303558</v>
      </c>
    </row>
    <row r="1072">
      <c r="A1072" s="38" t="inlineStr">
        <is>
          <t>Result</t>
        </is>
      </c>
      <c r="B1072" s="58" t="inlineStr">
        <is>
          <t>AED</t>
        </is>
      </c>
      <c r="C1072" s="59">
        <f>SUM(G1072:R1072)</f>
        <v>-2999521.74160498</v>
      </c>
      <c r="D1072" s="59">
        <f>SUM(S1072:AD1072)</f>
        <v>1763016.27129629</v>
      </c>
      <c r="E1072" s="59">
        <f>SUM(AE1072:AP1072)</f>
        <v>6064405.76388414</v>
      </c>
      <c r="F1072" s="40" t="n"/>
      <c r="G1072" s="51">
        <f>G1049-G1056-G1058-G1062-G1069-G1071</f>
        <v>-646141.697140996</v>
      </c>
      <c r="H1072" s="51">
        <f>H1049-H1056-H1058-H1062-H1069-H1071</f>
        <v>-453229.446442215</v>
      </c>
      <c r="I1072" s="51">
        <f>I1049-I1056-I1058-I1062-I1069-I1071</f>
        <v>-434415.062669314</v>
      </c>
      <c r="J1072" s="51">
        <f>J1049-J1056-J1058-J1062-J1069-J1071</f>
        <v>-417058.637564665</v>
      </c>
      <c r="K1072" s="51">
        <f>K1049-K1056-K1058-K1062-K1069-K1071</f>
        <v>-212721.191715148</v>
      </c>
      <c r="L1072" s="51">
        <f>L1049-L1056-L1058-L1062-L1069-L1071</f>
        <v>-184002.21397333</v>
      </c>
      <c r="M1072" s="51">
        <f>M1049-M1056-M1058-M1062-M1069-M1071</f>
        <v>-144392.361608783</v>
      </c>
      <c r="N1072" s="51">
        <f>N1049-N1056-N1058-N1062-N1069-N1071</f>
        <v>-128859.386354475</v>
      </c>
      <c r="O1072" s="51">
        <f>O1049-O1056-O1058-O1062-O1069-O1071</f>
        <v>-114314.404480159</v>
      </c>
      <c r="P1072" s="51">
        <f>P1049-P1056-P1058-P1062-P1069-P1071</f>
        <v>-100676.777811839</v>
      </c>
      <c r="Q1072" s="51">
        <f>Q1049-Q1056-Q1058-Q1062-Q1069-Q1071</f>
        <v>-87873.2694945017</v>
      </c>
      <c r="R1072" s="51">
        <f>R1049-R1056-R1058-R1062-R1069-R1071</f>
        <v>-75837.2923495542</v>
      </c>
      <c r="S1072" s="51">
        <f>S1049-S1056-S1058-S1062-S1069-S1071</f>
        <v>-22478.794163529</v>
      </c>
      <c r="T1072" s="51">
        <f>T1049-T1056-T1058-T1062-T1069-T1071</f>
        <v>-22769.7674856823</v>
      </c>
      <c r="U1072" s="51">
        <f>U1049-U1056-U1058-U1062-U1069-U1071</f>
        <v>-6907.68516935079</v>
      </c>
      <c r="V1072" s="51">
        <f>V1049-V1056-V1058-V1062-V1069-V1071</f>
        <v>7947.0889000579</v>
      </c>
      <c r="W1072" s="51">
        <f>W1049-W1056-W1058-W1062-W1069-W1071</f>
        <v>185814.041835912</v>
      </c>
      <c r="X1072" s="51">
        <f>X1049-X1056-X1058-X1062-X1069-X1071</f>
        <v>198694.086440552</v>
      </c>
      <c r="Y1072" s="51">
        <f>Y1049-Y1056-Y1058-Y1062-Y1069-Y1071</f>
        <v>210789.569504057</v>
      </c>
      <c r="Z1072" s="51">
        <f>Z1049-Z1056-Z1058-Z1062-Z1069-Z1071</f>
        <v>222161.84913428</v>
      </c>
      <c r="AA1072" s="51">
        <f>AA1049-AA1056-AA1058-AA1062-AA1069-AA1071</f>
        <v>232866.887822753</v>
      </c>
      <c r="AB1072" s="51">
        <f>AB1049-AB1056-AB1058-AB1062-AB1069-AB1071</f>
        <v>242955.781877254</v>
      </c>
      <c r="AC1072" s="51">
        <f>AC1049-AC1056-AC1058-AC1062-AC1069-AC1071</f>
        <v>252475.23440494</v>
      </c>
      <c r="AD1072" s="51">
        <f>AD1049-AD1056-AD1058-AD1062-AD1069-AD1071</f>
        <v>261467.978195047</v>
      </c>
      <c r="AE1072" s="51">
        <f>AE1049-AE1056-AE1058-AE1062-AE1069-AE1071</f>
        <v>345883.126940819</v>
      </c>
      <c r="AF1072" s="51">
        <f>AF1049-AF1056-AF1058-AF1062-AF1069-AF1071</f>
        <v>360721.663394716</v>
      </c>
      <c r="AG1072" s="51">
        <f>AG1049-AG1056-AG1058-AG1062-AG1069-AG1071</f>
        <v>374612.109113212</v>
      </c>
      <c r="AH1072" s="51">
        <f>AH1049-AH1056-AH1058-AH1062-AH1069-AH1071</f>
        <v>387630.948918313</v>
      </c>
      <c r="AI1072" s="51">
        <f>AI1049-AI1056-AI1058-AI1062-AI1069-AI1071</f>
        <v>539195.100992359</v>
      </c>
      <c r="AJ1072" s="51">
        <f>AJ1049-AJ1056-AJ1058-AJ1062-AJ1069-AJ1071</f>
        <v>550505.742444948</v>
      </c>
      <c r="AK1072" s="51">
        <f>AK1049-AK1056-AK1058-AK1062-AK1069-AK1071</f>
        <v>561135.30534061</v>
      </c>
      <c r="AL1072" s="51">
        <f>AL1049-AL1056-AL1058-AL1062-AL1069-AL1071</f>
        <v>571136.408048737</v>
      </c>
      <c r="AM1072" s="51">
        <f>AM1049-AM1056-AM1058-AM1062-AM1069-AM1071</f>
        <v>580557.101397839</v>
      </c>
      <c r="AN1072" s="51">
        <f>AN1049-AN1056-AN1058-AN1062-AN1069-AN1071</f>
        <v>589441.311980645</v>
      </c>
      <c r="AO1072" s="51">
        <f>AO1049-AO1056-AO1058-AO1062-AO1069-AO1071</f>
        <v>597829.238550579</v>
      </c>
      <c r="AP1072" s="51">
        <f>AP1049-AP1056-AP1058-AP1062-AP1069-AP1071</f>
        <v>605757.706761362</v>
      </c>
    </row>
    <row r="1075">
      <c r="A1075" s="11" t="inlineStr">
        <is>
          <t>Funding</t>
        </is>
      </c>
      <c r="B1075" s="14" t="inlineStr">
        <is>
          <t>AED</t>
        </is>
      </c>
      <c r="C1075" s="56">
        <f>SUM(G1075:R1075)</f>
        <v>7000000</v>
      </c>
      <c r="D1075" s="56">
        <f>SUM(S1075:AD1075)</f>
        <v>0</v>
      </c>
      <c r="E1075" s="56">
        <f>SUM(AE1075:AP1075)</f>
        <v>0</v>
      </c>
      <c r="G1075" s="12">
        <f>IF(G996=1,Assumptions!$C$7,0)</f>
        <v>7000000</v>
      </c>
      <c r="H1075" s="12">
        <f>IF(H996=1,Assumptions!$C$7,0)</f>
        <v>0</v>
      </c>
      <c r="I1075" s="12">
        <f>IF(I996=1,Assumptions!$C$7,0)</f>
        <v>0</v>
      </c>
      <c r="J1075" s="12">
        <f>IF(J996=1,Assumptions!$C$7,0)</f>
        <v>0</v>
      </c>
      <c r="K1075" s="12">
        <f>IF(K996=1,Assumptions!$C$7,0)</f>
        <v>0</v>
      </c>
      <c r="L1075" s="12">
        <f>IF(L996=1,Assumptions!$C$7,0)</f>
        <v>0</v>
      </c>
      <c r="M1075" s="12">
        <f>IF(M996=1,Assumptions!$C$7,0)</f>
        <v>0</v>
      </c>
      <c r="N1075" s="12">
        <f>IF(N996=1,Assumptions!$C$7,0)</f>
        <v>0</v>
      </c>
      <c r="O1075" s="12">
        <f>IF(O996=1,Assumptions!$C$7,0)</f>
        <v>0</v>
      </c>
      <c r="P1075" s="12">
        <f>IF(P996=1,Assumptions!$C$7,0)</f>
        <v>0</v>
      </c>
      <c r="Q1075" s="12">
        <f>IF(Q996=1,Assumptions!$C$7,0)</f>
        <v>0</v>
      </c>
      <c r="R1075" s="12">
        <f>IF(R996=1,Assumptions!$C$7,0)</f>
        <v>0</v>
      </c>
      <c r="S1075" s="12">
        <f>IF(S996=1,Assumptions!$C$7,0)</f>
        <v>0</v>
      </c>
      <c r="T1075" s="12">
        <f>IF(T996=1,Assumptions!$C$7,0)</f>
        <v>0</v>
      </c>
      <c r="U1075" s="12">
        <f>IF(U996=1,Assumptions!$C$7,0)</f>
        <v>0</v>
      </c>
      <c r="V1075" s="12">
        <f>IF(V996=1,Assumptions!$C$7,0)</f>
        <v>0</v>
      </c>
      <c r="W1075" s="12">
        <f>IF(W996=1,Assumptions!$C$7,0)</f>
        <v>0</v>
      </c>
      <c r="X1075" s="12">
        <f>IF(X996=1,Assumptions!$C$7,0)</f>
        <v>0</v>
      </c>
      <c r="Y1075" s="12">
        <f>IF(Y996=1,Assumptions!$C$7,0)</f>
        <v>0</v>
      </c>
      <c r="Z1075" s="12">
        <f>IF(Z996=1,Assumptions!$C$7,0)</f>
        <v>0</v>
      </c>
      <c r="AA1075" s="12">
        <f>IF(AA996=1,Assumptions!$C$7,0)</f>
        <v>0</v>
      </c>
      <c r="AB1075" s="12">
        <f>IF(AB996=1,Assumptions!$C$7,0)</f>
        <v>0</v>
      </c>
      <c r="AC1075" s="12">
        <f>IF(AC996=1,Assumptions!$C$7,0)</f>
        <v>0</v>
      </c>
      <c r="AD1075" s="12">
        <f>IF(AD996=1,Assumptions!$C$7,0)</f>
        <v>0</v>
      </c>
      <c r="AE1075" s="12">
        <f>IF(AE996=1,Assumptions!$C$7,0)</f>
        <v>0</v>
      </c>
      <c r="AF1075" s="12">
        <f>IF(AF996=1,Assumptions!$C$7,0)</f>
        <v>0</v>
      </c>
      <c r="AG1075" s="12">
        <f>IF(AG996=1,Assumptions!$C$7,0)</f>
        <v>0</v>
      </c>
      <c r="AH1075" s="12">
        <f>IF(AH996=1,Assumptions!$C$7,0)</f>
        <v>0</v>
      </c>
      <c r="AI1075" s="12">
        <f>IF(AI996=1,Assumptions!$C$7,0)</f>
        <v>0</v>
      </c>
      <c r="AJ1075" s="12">
        <f>IF(AJ996=1,Assumptions!$C$7,0)</f>
        <v>0</v>
      </c>
      <c r="AK1075" s="12">
        <f>IF(AK996=1,Assumptions!$C$7,0)</f>
        <v>0</v>
      </c>
      <c r="AL1075" s="12">
        <f>IF(AL996=1,Assumptions!$C$7,0)</f>
        <v>0</v>
      </c>
      <c r="AM1075" s="12">
        <f>IF(AM996=1,Assumptions!$C$7,0)</f>
        <v>0</v>
      </c>
      <c r="AN1075" s="12">
        <f>IF(AN996=1,Assumptions!$C$7,0)</f>
        <v>0</v>
      </c>
      <c r="AO1075" s="12">
        <f>IF(AO996=1,Assumptions!$C$7,0)</f>
        <v>0</v>
      </c>
      <c r="AP1075" s="12">
        <f>IF(AP996=1,Assumptions!$C$7,0)</f>
        <v>0</v>
      </c>
    </row>
    <row r="1076">
      <c r="A1076" s="38" t="inlineStr">
        <is>
          <t>Cash at end of month</t>
        </is>
      </c>
      <c r="B1076" s="58" t="inlineStr">
        <is>
          <t>AED</t>
        </is>
      </c>
      <c r="C1076" s="59">
        <f>R1076</f>
        <v>4000478.25839502</v>
      </c>
      <c r="D1076" s="59">
        <f>AD1076</f>
        <v>5763494.52969131</v>
      </c>
      <c r="E1076" s="59">
        <f>AP1076</f>
        <v>11827900.2935755</v>
      </c>
      <c r="F1076" s="40" t="n"/>
      <c r="G1076" s="51">
        <f>Assumptions!$C$8+G1072+G1075</f>
        <v>6353858.30285901</v>
      </c>
      <c r="H1076" s="51">
        <f>G1076+H1072+H1075</f>
        <v>5900628.85641679</v>
      </c>
      <c r="I1076" s="51">
        <f>H1076+I1072+I1075</f>
        <v>5466213.79374748</v>
      </c>
      <c r="J1076" s="51">
        <f>I1076+J1072+J1075</f>
        <v>5049155.15618281</v>
      </c>
      <c r="K1076" s="51">
        <f>J1076+K1072+K1075</f>
        <v>4836433.96446766</v>
      </c>
      <c r="L1076" s="51">
        <f>K1076+L1072+L1075</f>
        <v>4652431.75049433</v>
      </c>
      <c r="M1076" s="51">
        <f>L1076+M1072+M1075</f>
        <v>4508039.38888555</v>
      </c>
      <c r="N1076" s="51">
        <f>M1076+N1072+N1075</f>
        <v>4379180.00253108</v>
      </c>
      <c r="O1076" s="51">
        <f>N1076+O1072+O1075</f>
        <v>4264865.59805092</v>
      </c>
      <c r="P1076" s="51">
        <f>O1076+P1072+P1075</f>
        <v>4164188.82023908</v>
      </c>
      <c r="Q1076" s="51">
        <f>P1076+Q1072+Q1075</f>
        <v>4076315.55074458</v>
      </c>
      <c r="R1076" s="51">
        <f>Q1076+R1072+R1075</f>
        <v>4000478.25839502</v>
      </c>
      <c r="S1076" s="51">
        <f>R1076+S1072+S1075</f>
        <v>3977999.46423149</v>
      </c>
      <c r="T1076" s="51">
        <f>S1076+T1072+T1075</f>
        <v>3955229.69674581</v>
      </c>
      <c r="U1076" s="51">
        <f>T1076+U1072+U1075</f>
        <v>3948322.01157646</v>
      </c>
      <c r="V1076" s="51">
        <f>U1076+V1072+V1075</f>
        <v>3956269.10047652</v>
      </c>
      <c r="W1076" s="51">
        <f>V1076+W1072+W1075</f>
        <v>4142083.14231243</v>
      </c>
      <c r="X1076" s="51">
        <f>W1076+X1072+X1075</f>
        <v>4340777.22875298</v>
      </c>
      <c r="Y1076" s="51">
        <f>X1076+Y1072+Y1075</f>
        <v>4551566.79825704</v>
      </c>
      <c r="Z1076" s="51">
        <f>Y1076+Z1072+Z1075</f>
        <v>4773728.64739132</v>
      </c>
      <c r="AA1076" s="51">
        <f>Z1076+AA1072+AA1075</f>
        <v>5006595.53521407</v>
      </c>
      <c r="AB1076" s="51">
        <f>AA1076+AB1072+AB1075</f>
        <v>5249551.31709133</v>
      </c>
      <c r="AC1076" s="51">
        <f>AB1076+AC1072+AC1075</f>
        <v>5502026.55149627</v>
      </c>
      <c r="AD1076" s="51">
        <f>AC1076+AD1072+AD1075</f>
        <v>5763494.52969131</v>
      </c>
      <c r="AE1076" s="51">
        <f>AD1076+AE1072+AE1075</f>
        <v>6109377.65663213</v>
      </c>
      <c r="AF1076" s="51">
        <f>AE1076+AF1072+AF1075</f>
        <v>6470099.32002685</v>
      </c>
      <c r="AG1076" s="51">
        <f>AF1076+AG1072+AG1075</f>
        <v>6844711.42914006</v>
      </c>
      <c r="AH1076" s="51">
        <f>AG1076+AH1072+AH1075</f>
        <v>7232342.37805837</v>
      </c>
      <c r="AI1076" s="51">
        <f>AH1076+AI1072+AI1075</f>
        <v>7771537.47905073</v>
      </c>
      <c r="AJ1076" s="51">
        <f>AI1076+AJ1072+AJ1075</f>
        <v>8322043.22149568</v>
      </c>
      <c r="AK1076" s="51">
        <f>AJ1076+AK1072+AK1075</f>
        <v>8883178.52683629</v>
      </c>
      <c r="AL1076" s="51">
        <f>AK1076+AL1072+AL1075</f>
        <v>9454314.93488503</v>
      </c>
      <c r="AM1076" s="51">
        <f>AL1076+AM1072+AM1075</f>
        <v>10034872.0362829</v>
      </c>
      <c r="AN1076" s="51">
        <f>AM1076+AN1072+AN1075</f>
        <v>10624313.3482635</v>
      </c>
      <c r="AO1076" s="51">
        <f>AN1076+AO1072+AO1075</f>
        <v>11222142.5868141</v>
      </c>
      <c r="AP1076" s="51">
        <f>AO1076+AP1072+AP1075</f>
        <v>11827900.2935755</v>
      </c>
    </row>
    <row r="1077">
      <c r="A1077" s="11" t="inlineStr">
        <is>
          <t>Lowest cash in the year</t>
        </is>
      </c>
      <c r="B1077" s="14" t="inlineStr">
        <is>
          <t>AED</t>
        </is>
      </c>
      <c r="C1077" s="63">
        <f>MIN(G1076:R1076)</f>
        <v>4000478.25839502</v>
      </c>
      <c r="D1077" s="63">
        <f>MIN(S1076:AD1076)</f>
        <v>3948322.01157646</v>
      </c>
      <c r="E1077" s="63">
        <f>MIN(AE1076:AP1076)</f>
        <v>6109377.65663213</v>
      </c>
    </row>
    <row r="1078">
      <c r="A1078" s="11" t="inlineStr">
        <is>
          <t>Month of the lowest cash</t>
        </is>
      </c>
      <c r="B1078" s="14" t="inlineStr">
        <is>
          <t>month</t>
        </is>
      </c>
      <c r="C1078" s="64">
        <f>MATCH(C1077,G1076:R1076,0)+0</f>
        <v>12</v>
      </c>
      <c r="D1078" s="64">
        <f>MATCH(D1077,S1076:AD1076,0)+12</f>
        <v>15</v>
      </c>
      <c r="E1078" s="64">
        <f>MATCH(E1077,AE1076:AP1076,0)+24</f>
        <v>25</v>
      </c>
    </row>
    <row r="1079">
      <c r="A1079" s="11" t="inlineStr">
        <is>
          <t>Month number if the result is positive (999 if not)</t>
        </is>
      </c>
      <c r="B1079" s="14" t="inlineStr">
        <is>
          <t>month</t>
        </is>
      </c>
      <c r="G1079" s="25">
        <f>IF(G1072&gt;0,G996,999)</f>
        <v>999</v>
      </c>
      <c r="H1079" s="25">
        <f>IF(H1072&gt;0,H996,999)</f>
        <v>999</v>
      </c>
      <c r="I1079" s="25">
        <f>IF(I1072&gt;0,I996,999)</f>
        <v>999</v>
      </c>
      <c r="J1079" s="25">
        <f>IF(J1072&gt;0,J996,999)</f>
        <v>999</v>
      </c>
      <c r="K1079" s="25">
        <f>IF(K1072&gt;0,K996,999)</f>
        <v>999</v>
      </c>
      <c r="L1079" s="25">
        <f>IF(L1072&gt;0,L996,999)</f>
        <v>999</v>
      </c>
      <c r="M1079" s="25">
        <f>IF(M1072&gt;0,M996,999)</f>
        <v>999</v>
      </c>
      <c r="N1079" s="25">
        <f>IF(N1072&gt;0,N996,999)</f>
        <v>999</v>
      </c>
      <c r="O1079" s="25">
        <f>IF(O1072&gt;0,O996,999)</f>
        <v>999</v>
      </c>
      <c r="P1079" s="25">
        <f>IF(P1072&gt;0,P996,999)</f>
        <v>999</v>
      </c>
      <c r="Q1079" s="25">
        <f>IF(Q1072&gt;0,Q996,999)</f>
        <v>999</v>
      </c>
      <c r="R1079" s="25">
        <f>IF(R1072&gt;0,R996,999)</f>
        <v>999</v>
      </c>
      <c r="S1079" s="25">
        <f>IF(S1072&gt;0,S996,999)</f>
        <v>999</v>
      </c>
      <c r="T1079" s="25">
        <f>IF(T1072&gt;0,T996,999)</f>
        <v>999</v>
      </c>
      <c r="U1079" s="25">
        <f>IF(U1072&gt;0,U996,999)</f>
        <v>999</v>
      </c>
      <c r="V1079" s="25">
        <f>IF(V1072&gt;0,V996,999)</f>
        <v>16</v>
      </c>
      <c r="W1079" s="25">
        <f>IF(W1072&gt;0,W996,999)</f>
        <v>17</v>
      </c>
      <c r="X1079" s="25">
        <f>IF(X1072&gt;0,X996,999)</f>
        <v>18</v>
      </c>
      <c r="Y1079" s="25">
        <f>IF(Y1072&gt;0,Y996,999)</f>
        <v>19</v>
      </c>
      <c r="Z1079" s="25">
        <f>IF(Z1072&gt;0,Z996,999)</f>
        <v>20</v>
      </c>
      <c r="AA1079" s="25">
        <f>IF(AA1072&gt;0,AA996,999)</f>
        <v>21</v>
      </c>
      <c r="AB1079" s="25">
        <f>IF(AB1072&gt;0,AB996,999)</f>
        <v>22</v>
      </c>
      <c r="AC1079" s="25">
        <f>IF(AC1072&gt;0,AC996,999)</f>
        <v>23</v>
      </c>
      <c r="AD1079" s="25">
        <f>IF(AD1072&gt;0,AD996,999)</f>
        <v>24</v>
      </c>
      <c r="AE1079" s="25">
        <f>IF(AE1072&gt;0,AE996,999)</f>
        <v>25</v>
      </c>
      <c r="AF1079" s="25">
        <f>IF(AF1072&gt;0,AF996,999)</f>
        <v>26</v>
      </c>
      <c r="AG1079" s="25">
        <f>IF(AG1072&gt;0,AG996,999)</f>
        <v>27</v>
      </c>
      <c r="AH1079" s="25">
        <f>IF(AH1072&gt;0,AH996,999)</f>
        <v>28</v>
      </c>
      <c r="AI1079" s="25">
        <f>IF(AI1072&gt;0,AI996,999)</f>
        <v>29</v>
      </c>
      <c r="AJ1079" s="25">
        <f>IF(AJ1072&gt;0,AJ996,999)</f>
        <v>30</v>
      </c>
      <c r="AK1079" s="25">
        <f>IF(AK1072&gt;0,AK996,999)</f>
        <v>31</v>
      </c>
      <c r="AL1079" s="25">
        <f>IF(AL1072&gt;0,AL996,999)</f>
        <v>32</v>
      </c>
      <c r="AM1079" s="25">
        <f>IF(AM1072&gt;0,AM996,999)</f>
        <v>33</v>
      </c>
      <c r="AN1079" s="25">
        <f>IF(AN1072&gt;0,AN996,999)</f>
        <v>34</v>
      </c>
      <c r="AO1079" s="25">
        <f>IF(AO1072&gt;0,AO996,999)</f>
        <v>35</v>
      </c>
      <c r="AP1079" s="25">
        <f>IF(AP1072&gt;0,AP996,999)</f>
        <v>36</v>
      </c>
    </row>
    <row r="1080">
      <c r="A1080" s="11" t="inlineStr">
        <is>
          <t>Month number if cash is below zero (999 if not)</t>
        </is>
      </c>
      <c r="B1080" s="14" t="inlineStr">
        <is>
          <t>month</t>
        </is>
      </c>
      <c r="G1080" s="25">
        <f>IF(G1076&lt;0,G996,999)</f>
        <v>999</v>
      </c>
      <c r="H1080" s="25">
        <f>IF(H1076&lt;0,H996,999)</f>
        <v>999</v>
      </c>
      <c r="I1080" s="25">
        <f>IF(I1076&lt;0,I996,999)</f>
        <v>999</v>
      </c>
      <c r="J1080" s="25">
        <f>IF(J1076&lt;0,J996,999)</f>
        <v>999</v>
      </c>
      <c r="K1080" s="25">
        <f>IF(K1076&lt;0,K996,999)</f>
        <v>999</v>
      </c>
      <c r="L1080" s="25">
        <f>IF(L1076&lt;0,L996,999)</f>
        <v>999</v>
      </c>
      <c r="M1080" s="25">
        <f>IF(M1076&lt;0,M996,999)</f>
        <v>999</v>
      </c>
      <c r="N1080" s="25">
        <f>IF(N1076&lt;0,N996,999)</f>
        <v>999</v>
      </c>
      <c r="O1080" s="25">
        <f>IF(O1076&lt;0,O996,999)</f>
        <v>999</v>
      </c>
      <c r="P1080" s="25">
        <f>IF(P1076&lt;0,P996,999)</f>
        <v>999</v>
      </c>
      <c r="Q1080" s="25">
        <f>IF(Q1076&lt;0,Q996,999)</f>
        <v>999</v>
      </c>
      <c r="R1080" s="25">
        <f>IF(R1076&lt;0,R996,999)</f>
        <v>999</v>
      </c>
      <c r="S1080" s="25">
        <f>IF(S1076&lt;0,S996,999)</f>
        <v>999</v>
      </c>
      <c r="T1080" s="25">
        <f>IF(T1076&lt;0,T996,999)</f>
        <v>999</v>
      </c>
      <c r="U1080" s="25">
        <f>IF(U1076&lt;0,U996,999)</f>
        <v>999</v>
      </c>
      <c r="V1080" s="25">
        <f>IF(V1076&lt;0,V996,999)</f>
        <v>999</v>
      </c>
      <c r="W1080" s="25">
        <f>IF(W1076&lt;0,W996,999)</f>
        <v>999</v>
      </c>
      <c r="X1080" s="25">
        <f>IF(X1076&lt;0,X996,999)</f>
        <v>999</v>
      </c>
      <c r="Y1080" s="25">
        <f>IF(Y1076&lt;0,Y996,999)</f>
        <v>999</v>
      </c>
      <c r="Z1080" s="25">
        <f>IF(Z1076&lt;0,Z996,999)</f>
        <v>999</v>
      </c>
      <c r="AA1080" s="25">
        <f>IF(AA1076&lt;0,AA996,999)</f>
        <v>999</v>
      </c>
      <c r="AB1080" s="25">
        <f>IF(AB1076&lt;0,AB996,999)</f>
        <v>999</v>
      </c>
      <c r="AC1080" s="25">
        <f>IF(AC1076&lt;0,AC996,999)</f>
        <v>999</v>
      </c>
      <c r="AD1080" s="25">
        <f>IF(AD1076&lt;0,AD996,999)</f>
        <v>999</v>
      </c>
      <c r="AE1080" s="25">
        <f>IF(AE1076&lt;0,AE996,999)</f>
        <v>999</v>
      </c>
      <c r="AF1080" s="25">
        <f>IF(AF1076&lt;0,AF996,999)</f>
        <v>999</v>
      </c>
      <c r="AG1080" s="25">
        <f>IF(AG1076&lt;0,AG996,999)</f>
        <v>999</v>
      </c>
      <c r="AH1080" s="25">
        <f>IF(AH1076&lt;0,AH996,999)</f>
        <v>999</v>
      </c>
      <c r="AI1080" s="25">
        <f>IF(AI1076&lt;0,AI996,999)</f>
        <v>999</v>
      </c>
      <c r="AJ1080" s="25">
        <f>IF(AJ1076&lt;0,AJ996,999)</f>
        <v>999</v>
      </c>
      <c r="AK1080" s="25">
        <f>IF(AK1076&lt;0,AK996,999)</f>
        <v>999</v>
      </c>
      <c r="AL1080" s="25">
        <f>IF(AL1076&lt;0,AL996,999)</f>
        <v>999</v>
      </c>
      <c r="AM1080" s="25">
        <f>IF(AM1076&lt;0,AM996,999)</f>
        <v>999</v>
      </c>
      <c r="AN1080" s="25">
        <f>IF(AN1076&lt;0,AN996,999)</f>
        <v>999</v>
      </c>
      <c r="AO1080" s="25">
        <f>IF(AO1076&lt;0,AO996,999)</f>
        <v>999</v>
      </c>
      <c r="AP1080" s="25">
        <f>IF(AP1076&lt;0,AP996,999)</f>
        <v>999</v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ELA</dc:creator>
  <dc:title xmlns:dc="http://purl.org/dc/elements/1.1/">ELA financial model, 36 months, three cases</dc:title>
  <dcterms:created xmlns:dcterms="http://purl.org/dc/terms/" xmlns:xsi="http://www.w3.org/2001/XMLSchema-instance" xsi:type="dcterms:W3CDTF">2026-10-07T12:58:14Z</dcterms:created>
  <dcterms:modified xmlns:dcterms="http://purl.org/dc/terms/" xmlns:xsi="http://www.w3.org/2001/XMLSchema-instance" xsi:type="dcterms:W3CDTF">2026-10-07T12:58:19Z</dcterms:modified>
</cp:coreProperties>
</file>